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zzei\Desktop\FABBISOGNO FINALE 5 5 2023\"/>
    </mc:Choice>
  </mc:AlternateContent>
  <xr:revisionPtr revIDLastSave="0" documentId="13_ncr:1_{AA45DF61-2BEC-4D17-93CC-943190DF707B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base 2021 finale" sheetId="11" r:id="rId1"/>
    <sheet name="28 3 2023" sheetId="12" r:id="rId2"/>
    <sheet name="26 4 .23" sheetId="13" r:id="rId3"/>
    <sheet name="3 5 23" sheetId="14" r:id="rId4"/>
  </sheets>
  <definedNames>
    <definedName name="_xlnm.Print_Area" localSheetId="2">'26 4 .23'!$A$1:$M$31</definedName>
    <definedName name="_xlnm.Print_Area" localSheetId="1">'28 3 2023'!$A$1:$M$21</definedName>
    <definedName name="_xlnm.Print_Area" localSheetId="3">'3 5 23'!$A$1:$M$30</definedName>
    <definedName name="_xlnm.Print_Area" localSheetId="0">'base 2021 finale'!$A$1:$M$19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" i="14" l="1"/>
  <c r="L16" i="14"/>
  <c r="M24" i="14"/>
  <c r="A21" i="14"/>
  <c r="C21" i="14" s="1"/>
  <c r="I20" i="14"/>
  <c r="I19" i="14"/>
  <c r="I18" i="14"/>
  <c r="M11" i="14"/>
  <c r="M13" i="14" s="1"/>
  <c r="L11" i="14"/>
  <c r="L13" i="14" s="1"/>
  <c r="K11" i="14"/>
  <c r="K13" i="14" s="1"/>
  <c r="K21" i="14" s="1"/>
  <c r="J11" i="14"/>
  <c r="J13" i="14" s="1"/>
  <c r="J21" i="14" s="1"/>
  <c r="B11" i="14"/>
  <c r="H11" i="14" s="1"/>
  <c r="B13" i="14" s="1"/>
  <c r="B21" i="14" s="1"/>
  <c r="M9" i="14"/>
  <c r="L9" i="14"/>
  <c r="K9" i="14"/>
  <c r="J9" i="14"/>
  <c r="H9" i="14"/>
  <c r="E9" i="14"/>
  <c r="B9" i="14"/>
  <c r="B11" i="13"/>
  <c r="M21" i="14" l="1"/>
  <c r="L21" i="14"/>
  <c r="M25" i="14"/>
  <c r="K20" i="14"/>
  <c r="A21" i="13"/>
  <c r="M24" i="13"/>
  <c r="I20" i="13"/>
  <c r="I19" i="13"/>
  <c r="I18" i="13"/>
  <c r="M9" i="13"/>
  <c r="M11" i="13" s="1"/>
  <c r="M13" i="13" s="1"/>
  <c r="M21" i="13" s="1"/>
  <c r="L9" i="13"/>
  <c r="L11" i="13" s="1"/>
  <c r="L13" i="13" s="1"/>
  <c r="L21" i="13" s="1"/>
  <c r="K9" i="13"/>
  <c r="K11" i="13" s="1"/>
  <c r="K13" i="13" s="1"/>
  <c r="K21" i="13" s="1"/>
  <c r="J9" i="13"/>
  <c r="J11" i="13" s="1"/>
  <c r="J13" i="13" s="1"/>
  <c r="J21" i="13" s="1"/>
  <c r="H9" i="13"/>
  <c r="E9" i="13"/>
  <c r="B9" i="13"/>
  <c r="I20" i="12"/>
  <c r="I19" i="12"/>
  <c r="I18" i="12"/>
  <c r="A21" i="12"/>
  <c r="H11" i="13" l="1"/>
  <c r="B13" i="13" s="1"/>
  <c r="B21" i="13" s="1"/>
  <c r="C21" i="13" s="1"/>
  <c r="M25" i="13"/>
  <c r="K20" i="13"/>
  <c r="M20" i="12"/>
  <c r="M24" i="12" s="1"/>
  <c r="M25" i="12" s="1"/>
  <c r="M9" i="12"/>
  <c r="M11" i="12" s="1"/>
  <c r="M13" i="12" s="1"/>
  <c r="M21" i="12" s="1"/>
  <c r="L9" i="12"/>
  <c r="L11" i="12" s="1"/>
  <c r="L13" i="12" s="1"/>
  <c r="L21" i="12" s="1"/>
  <c r="K9" i="12"/>
  <c r="K11" i="12" s="1"/>
  <c r="K13" i="12" s="1"/>
  <c r="K21" i="12" s="1"/>
  <c r="J9" i="12"/>
  <c r="J11" i="12" s="1"/>
  <c r="J13" i="12" s="1"/>
  <c r="J21" i="12" s="1"/>
  <c r="H9" i="12"/>
  <c r="E9" i="12"/>
  <c r="B9" i="12"/>
  <c r="B11" i="12" l="1"/>
  <c r="H11" i="12" s="1"/>
  <c r="B13" i="12" s="1"/>
  <c r="B21" i="12" s="1"/>
  <c r="C21" i="12" s="1"/>
  <c r="K20" i="12"/>
  <c r="M9" i="11" l="1"/>
  <c r="L9" i="11"/>
  <c r="K9" i="11"/>
  <c r="H9" i="11"/>
  <c r="E9" i="11"/>
  <c r="B9" i="11" l="1"/>
  <c r="B11" i="11" s="1"/>
  <c r="K11" i="11"/>
  <c r="K13" i="11" s="1"/>
  <c r="K19" i="11" s="1"/>
  <c r="L11" i="11"/>
  <c r="L13" i="11" s="1"/>
  <c r="L19" i="11" s="1"/>
  <c r="M11" i="11"/>
  <c r="M13" i="11" s="1"/>
  <c r="M19" i="11" s="1"/>
  <c r="J9" i="11"/>
  <c r="J11" i="11" s="1"/>
  <c r="J13" i="11" s="1"/>
  <c r="J19" i="11" s="1"/>
  <c r="A19" i="11"/>
  <c r="H11" i="11" l="1"/>
  <c r="B13" i="11" s="1"/>
  <c r="B19" i="11" s="1"/>
  <c r="C19" i="11" s="1"/>
</calcChain>
</file>

<file path=xl/sharedStrings.xml><?xml version="1.0" encoding="utf-8"?>
<sst xmlns="http://schemas.openxmlformats.org/spreadsheetml/2006/main" count="169" uniqueCount="51">
  <si>
    <t>totale entrate correnti del triennio</t>
  </si>
  <si>
    <t>media semplice</t>
  </si>
  <si>
    <t>macroaggregato 101</t>
  </si>
  <si>
    <t>fascia demografica  da 3000 a 4999</t>
  </si>
  <si>
    <t>prima soglia  27,20</t>
  </si>
  <si>
    <t>seconda soglia 31,20</t>
  </si>
  <si>
    <t>prima 27,20   seconda 31,20</t>
  </si>
  <si>
    <t>ALLEGATO 2</t>
  </si>
  <si>
    <t>totale entrate correnti</t>
  </si>
  <si>
    <t>PERCENTUALE</t>
  </si>
  <si>
    <t>Media delle entrate
correnti al
netto del FCDE</t>
  </si>
  <si>
    <t>SPESE DI PERSONALE 2020-2021-2022-2023</t>
  </si>
  <si>
    <t>ENTRATE</t>
  </si>
  <si>
    <t>Titolo 1</t>
  </si>
  <si>
    <t>Titolo 2</t>
  </si>
  <si>
    <t>Titolo 3</t>
  </si>
  <si>
    <t>Totale</t>
  </si>
  <si>
    <t>SPESE</t>
  </si>
  <si>
    <t>PERCENTUALE
RAPPORTO SPESE DI
PERSONALE /MEDIA
ENTRATE CORRENTI</t>
  </si>
  <si>
    <t>VALORE SOGLIA</t>
  </si>
  <si>
    <t>totale fcde  da bil prev</t>
  </si>
  <si>
    <t>entrate al netto fcde (quota annua)</t>
  </si>
  <si>
    <t>numero residenti al 31/12/2021</t>
  </si>
  <si>
    <t>SPESA DI PERSONALE 2020</t>
  </si>
  <si>
    <t>2022</t>
  </si>
  <si>
    <t>FCDE assestato  a consuntivo 2021 anno considerato (02020)</t>
  </si>
  <si>
    <t>CAPACITA' ASSUNZIONALE 2023-2025    EX DMFP 17 MARZO 2020</t>
  </si>
  <si>
    <t>anno 2021</t>
  </si>
  <si>
    <t>Determinazione del rapporto spesa di personale2021/entrate correnti al netto del fondo crediti di dubbia esigibilità</t>
  </si>
  <si>
    <t>28 3 23</t>
  </si>
  <si>
    <t>tabella 2</t>
  </si>
  <si>
    <t>art. 6</t>
  </si>
  <si>
    <t>incrementi annui</t>
  </si>
  <si>
    <t>fascia  C</t>
  </si>
  <si>
    <t>PRIMO VALORE SOGLIA (27,2)</t>
  </si>
  <si>
    <t>SECONDO VALORE SOGLIA (31,20)</t>
  </si>
  <si>
    <t>ANNO 2018</t>
  </si>
  <si>
    <t>Massima spesa consentita</t>
  </si>
  <si>
    <t>Spesa calcolata per bil prev 2023</t>
  </si>
  <si>
    <t>SPESA DI PERSONALE 2018</t>
  </si>
  <si>
    <t>SOGLIA EFFETTIVA MASSIMA 27%</t>
  </si>
  <si>
    <t>Margine  assunzionale utilizzato nel 2023</t>
  </si>
  <si>
    <t>Margine  assunzionale disponibile</t>
  </si>
  <si>
    <t>ultimo rendiconto 2021</t>
  </si>
  <si>
    <t>ALLEGATO 1</t>
  </si>
  <si>
    <t>ultimo rendiconto 2022</t>
  </si>
  <si>
    <t>FCDE assestato  a consuntivo 2022 anno considerato (02020)</t>
  </si>
  <si>
    <t>26 4 23</t>
  </si>
  <si>
    <t>Margine  assunzionale da utilizzare nel 2023 rispetto al 2018</t>
  </si>
  <si>
    <t xml:space="preserve">Margine  assunzionale disponibile </t>
  </si>
  <si>
    <t>Margine  assunzionale ancora disponibile  rispetto a valore soglia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</si>
</sst>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1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sz val="11"/>
      <color rgb="FFFF0000"/>
      <name val="Calibri"/>
      <family val="2"/>
    </font>
    <font>
      <sz val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Calibri"/>
      <family val="2"/>
    </font>
    <font>
      <b/>
      <sz val="10"/>
      <name val="Calibri"/>
      <family val="2"/>
    </font>
    <font>
      <b/>
      <sz val="10"/>
      <color rgb="FFFF0000"/>
      <name val="Times New Roman"/>
      <family val="1"/>
    </font>
    <font>
      <b/>
      <sz val="10"/>
      <color rgb="FFFF0000"/>
      <name val="Calibri"/>
      <family val="2"/>
    </font>
    <font>
      <b/>
      <sz val="11"/>
      <color rgb="FF000000"/>
      <name val="Calibri"/>
      <family val="2"/>
    </font>
    <font>
      <sz val="10"/>
      <color rgb="FFFF0000"/>
      <name val="Times New Roman"/>
      <family val="1"/>
    </font>
    <font>
      <sz val="8"/>
      <name val="Calibri"/>
      <family val="2"/>
    </font>
    <font>
      <b/>
      <sz val="8"/>
      <name val="Times New Roman"/>
      <family val="1"/>
    </font>
    <font>
      <sz val="8"/>
      <color rgb="FF000000"/>
      <name val="Calibri"/>
      <family val="2"/>
    </font>
    <font>
      <b/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5">
    <xf numFmtId="0" fontId="0" fillId="0" borderId="0" xfId="0"/>
    <xf numFmtId="164" fontId="0" fillId="0" borderId="0" xfId="0" applyNumberFormat="1"/>
    <xf numFmtId="0" fontId="0" fillId="0" borderId="1" xfId="0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43" fontId="3" fillId="0" borderId="1" xfId="0" applyNumberFormat="1" applyFont="1" applyBorder="1" applyAlignment="1">
      <alignment vertical="center"/>
    </xf>
    <xf numFmtId="43" fontId="2" fillId="0" borderId="2" xfId="0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43" fontId="0" fillId="0" borderId="1" xfId="1" applyFont="1" applyFill="1" applyBorder="1"/>
    <xf numFmtId="43" fontId="0" fillId="0" borderId="1" xfId="1" applyFont="1" applyBorder="1"/>
    <xf numFmtId="0" fontId="5" fillId="0" borderId="6" xfId="0" applyFont="1" applyBorder="1" applyAlignment="1">
      <alignment horizontal="center" vertical="top"/>
    </xf>
    <xf numFmtId="1" fontId="2" fillId="0" borderId="2" xfId="0" applyNumberFormat="1" applyFont="1" applyBorder="1" applyAlignment="1">
      <alignment horizontal="left" vertical="center" wrapText="1"/>
    </xf>
    <xf numFmtId="0" fontId="8" fillId="0" borderId="6" xfId="0" applyFont="1" applyBorder="1"/>
    <xf numFmtId="0" fontId="8" fillId="0" borderId="2" xfId="0" applyFont="1" applyBorder="1"/>
    <xf numFmtId="43" fontId="8" fillId="0" borderId="2" xfId="1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164" fontId="8" fillId="0" borderId="2" xfId="0" applyNumberFormat="1" applyFont="1" applyBorder="1" applyAlignment="1">
      <alignment horizontal="left" vertical="center" wrapText="1"/>
    </xf>
    <xf numFmtId="43" fontId="8" fillId="0" borderId="2" xfId="1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43" fontId="8" fillId="0" borderId="2" xfId="1" applyFont="1" applyBorder="1" applyAlignment="1">
      <alignment vertical="center" wrapText="1"/>
    </xf>
    <xf numFmtId="164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43" fontId="8" fillId="0" borderId="2" xfId="0" applyNumberFormat="1" applyFont="1" applyBorder="1" applyAlignment="1">
      <alignment vertical="center"/>
    </xf>
    <xf numFmtId="2" fontId="9" fillId="0" borderId="2" xfId="0" applyNumberFormat="1" applyFont="1" applyBorder="1" applyAlignment="1">
      <alignment horizontal="center" vertical="center"/>
    </xf>
    <xf numFmtId="10" fontId="8" fillId="0" borderId="2" xfId="0" applyNumberFormat="1" applyFont="1" applyBorder="1"/>
    <xf numFmtId="0" fontId="10" fillId="2" borderId="2" xfId="0" applyFont="1" applyFill="1" applyBorder="1" applyAlignment="1">
      <alignment horizontal="left" vertical="center" wrapText="1"/>
    </xf>
    <xf numFmtId="1" fontId="10" fillId="2" borderId="6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 vertical="center" wrapText="1"/>
    </xf>
    <xf numFmtId="49" fontId="11" fillId="2" borderId="6" xfId="1" applyNumberFormat="1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43" fontId="8" fillId="2" borderId="2" xfId="1" applyFont="1" applyFill="1" applyBorder="1"/>
    <xf numFmtId="0" fontId="2" fillId="2" borderId="3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10" fontId="9" fillId="0" borderId="3" xfId="0" applyNumberFormat="1" applyFont="1" applyBorder="1" applyAlignment="1">
      <alignment vertical="center" wrapText="1"/>
    </xf>
    <xf numFmtId="10" fontId="9" fillId="0" borderId="5" xfId="0" applyNumberFormat="1" applyFont="1" applyBorder="1" applyAlignment="1">
      <alignment vertical="center" wrapText="1"/>
    </xf>
    <xf numFmtId="164" fontId="9" fillId="0" borderId="2" xfId="0" applyNumberFormat="1" applyFont="1" applyBorder="1" applyAlignment="1">
      <alignment vertical="center"/>
    </xf>
    <xf numFmtId="164" fontId="9" fillId="2" borderId="2" xfId="0" applyNumberFormat="1" applyFont="1" applyFill="1" applyBorder="1" applyAlignment="1">
      <alignment vertical="center" wrapText="1"/>
    </xf>
    <xf numFmtId="164" fontId="0" fillId="0" borderId="2" xfId="0" applyNumberFormat="1" applyBorder="1"/>
    <xf numFmtId="0" fontId="12" fillId="0" borderId="2" xfId="0" applyFont="1" applyBorder="1" applyAlignment="1">
      <alignment horizontal="center"/>
    </xf>
    <xf numFmtId="43" fontId="8" fillId="2" borderId="2" xfId="0" applyNumberFormat="1" applyFont="1" applyFill="1" applyBorder="1" applyAlignment="1">
      <alignment vertical="center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vertical="center"/>
    </xf>
    <xf numFmtId="0" fontId="16" fillId="0" borderId="0" xfId="0" applyFont="1"/>
    <xf numFmtId="0" fontId="15" fillId="4" borderId="6" xfId="0" applyFont="1" applyFill="1" applyBorder="1" applyAlignment="1">
      <alignment horizontal="center" vertical="top"/>
    </xf>
    <xf numFmtId="0" fontId="14" fillId="4" borderId="6" xfId="0" applyFont="1" applyFill="1" applyBorder="1"/>
    <xf numFmtId="0" fontId="14" fillId="4" borderId="2" xfId="0" applyFont="1" applyFill="1" applyBorder="1"/>
    <xf numFmtId="0" fontId="4" fillId="4" borderId="2" xfId="0" applyFont="1" applyFill="1" applyBorder="1" applyAlignment="1">
      <alignment horizontal="left" vertical="center" wrapText="1"/>
    </xf>
    <xf numFmtId="43" fontId="14" fillId="4" borderId="2" xfId="1" applyFont="1" applyFill="1" applyBorder="1"/>
    <xf numFmtId="0" fontId="4" fillId="4" borderId="3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164" fontId="4" fillId="4" borderId="2" xfId="0" applyNumberFormat="1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center" vertical="center" wrapText="1"/>
    </xf>
    <xf numFmtId="164" fontId="14" fillId="4" borderId="2" xfId="0" applyNumberFormat="1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43" fontId="14" fillId="4" borderId="2" xfId="1" applyFont="1" applyFill="1" applyBorder="1" applyAlignment="1">
      <alignment vertical="center"/>
    </xf>
    <xf numFmtId="43" fontId="14" fillId="4" borderId="2" xfId="1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164" fontId="14" fillId="4" borderId="2" xfId="0" applyNumberFormat="1" applyFont="1" applyFill="1" applyBorder="1" applyAlignment="1">
      <alignment vertical="center"/>
    </xf>
    <xf numFmtId="0" fontId="14" fillId="4" borderId="2" xfId="0" applyFont="1" applyFill="1" applyBorder="1" applyAlignment="1">
      <alignment horizontal="center" vertical="center"/>
    </xf>
    <xf numFmtId="1" fontId="4" fillId="4" borderId="2" xfId="0" applyNumberFormat="1" applyFont="1" applyFill="1" applyBorder="1" applyAlignment="1">
      <alignment horizontal="left" vertical="center" wrapText="1"/>
    </xf>
    <xf numFmtId="43" fontId="14" fillId="4" borderId="2" xfId="0" applyNumberFormat="1" applyFont="1" applyFill="1" applyBorder="1" applyAlignment="1">
      <alignment vertical="center"/>
    </xf>
    <xf numFmtId="10" fontId="17" fillId="4" borderId="3" xfId="0" applyNumberFormat="1" applyFont="1" applyFill="1" applyBorder="1" applyAlignment="1">
      <alignment vertical="center" wrapText="1"/>
    </xf>
    <xf numFmtId="164" fontId="17" fillId="4" borderId="2" xfId="0" applyNumberFormat="1" applyFont="1" applyFill="1" applyBorder="1" applyAlignment="1">
      <alignment vertical="center" wrapText="1"/>
    </xf>
    <xf numFmtId="10" fontId="17" fillId="4" borderId="5" xfId="0" applyNumberFormat="1" applyFont="1" applyFill="1" applyBorder="1" applyAlignment="1">
      <alignment vertical="center" wrapText="1"/>
    </xf>
    <xf numFmtId="164" fontId="17" fillId="4" borderId="2" xfId="0" applyNumberFormat="1" applyFont="1" applyFill="1" applyBorder="1" applyAlignment="1">
      <alignment vertical="center"/>
    </xf>
    <xf numFmtId="43" fontId="4" fillId="4" borderId="2" xfId="0" applyNumberFormat="1" applyFont="1" applyFill="1" applyBorder="1" applyAlignment="1">
      <alignment horizontal="left" vertical="center" wrapText="1"/>
    </xf>
    <xf numFmtId="2" fontId="17" fillId="4" borderId="2" xfId="0" applyNumberFormat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left" vertical="center" wrapText="1"/>
    </xf>
    <xf numFmtId="1" fontId="15" fillId="4" borderId="6" xfId="0" applyNumberFormat="1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left" vertical="center" wrapText="1"/>
    </xf>
    <xf numFmtId="49" fontId="17" fillId="4" borderId="6" xfId="1" applyNumberFormat="1" applyFont="1" applyFill="1" applyBorder="1" applyAlignment="1">
      <alignment horizontal="center"/>
    </xf>
    <xf numFmtId="0" fontId="17" fillId="4" borderId="6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/>
    </xf>
    <xf numFmtId="0" fontId="14" fillId="4" borderId="0" xfId="0" applyFont="1" applyFill="1"/>
    <xf numFmtId="0" fontId="17" fillId="4" borderId="2" xfId="0" applyFont="1" applyFill="1" applyBorder="1" applyAlignment="1">
      <alignment horizontal="center"/>
    </xf>
    <xf numFmtId="164" fontId="14" fillId="4" borderId="2" xfId="0" applyNumberFormat="1" applyFont="1" applyFill="1" applyBorder="1"/>
    <xf numFmtId="9" fontId="14" fillId="4" borderId="2" xfId="0" applyNumberFormat="1" applyFont="1" applyFill="1" applyBorder="1" applyAlignment="1">
      <alignment horizontal="center"/>
    </xf>
    <xf numFmtId="43" fontId="4" fillId="4" borderId="2" xfId="1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3" fontId="2" fillId="0" borderId="2" xfId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43" fontId="8" fillId="0" borderId="2" xfId="1" applyFont="1" applyBorder="1" applyAlignment="1">
      <alignment horizontal="left" vertical="center" wrapText="1"/>
    </xf>
    <xf numFmtId="43" fontId="2" fillId="0" borderId="2" xfId="1" applyFont="1" applyBorder="1" applyAlignment="1">
      <alignment horizontal="center" vertical="center" wrapText="1"/>
    </xf>
    <xf numFmtId="43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43" fontId="8" fillId="0" borderId="2" xfId="1" applyFont="1" applyBorder="1" applyAlignment="1">
      <alignment horizontal="center"/>
    </xf>
    <xf numFmtId="43" fontId="8" fillId="2" borderId="2" xfId="1" applyFont="1" applyFill="1" applyBorder="1" applyAlignment="1">
      <alignment horizontal="center"/>
    </xf>
    <xf numFmtId="1" fontId="10" fillId="2" borderId="2" xfId="0" applyNumberFormat="1" applyFont="1" applyFill="1" applyBorder="1" applyAlignment="1">
      <alignment horizontal="center" vertical="center" wrapText="1"/>
    </xf>
    <xf numFmtId="1" fontId="10" fillId="2" borderId="6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0" fontId="7" fillId="3" borderId="2" xfId="0" applyFont="1" applyFill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0" fontId="8" fillId="0" borderId="3" xfId="0" applyNumberFormat="1" applyFont="1" applyBorder="1" applyAlignment="1">
      <alignment horizontal="center"/>
    </xf>
    <xf numFmtId="10" fontId="8" fillId="0" borderId="4" xfId="0" applyNumberFormat="1" applyFont="1" applyBorder="1" applyAlignment="1">
      <alignment horizontal="center"/>
    </xf>
    <xf numFmtId="10" fontId="8" fillId="0" borderId="5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3" fontId="13" fillId="0" borderId="2" xfId="1" applyFont="1" applyBorder="1" applyAlignment="1">
      <alignment horizontal="left" vertical="center" wrapText="1"/>
    </xf>
    <xf numFmtId="164" fontId="4" fillId="2" borderId="2" xfId="0" applyNumberFormat="1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top"/>
    </xf>
    <xf numFmtId="0" fontId="15" fillId="4" borderId="7" xfId="0" applyFont="1" applyFill="1" applyBorder="1" applyAlignment="1">
      <alignment horizontal="center" vertical="top"/>
    </xf>
    <xf numFmtId="0" fontId="15" fillId="4" borderId="8" xfId="0" applyFont="1" applyFill="1" applyBorder="1" applyAlignment="1">
      <alignment horizontal="center" vertical="top"/>
    </xf>
    <xf numFmtId="0" fontId="15" fillId="4" borderId="9" xfId="0" applyFont="1" applyFill="1" applyBorder="1" applyAlignment="1">
      <alignment horizontal="center" vertical="top"/>
    </xf>
    <xf numFmtId="0" fontId="15" fillId="4" borderId="2" xfId="0" applyFont="1" applyFill="1" applyBorder="1" applyAlignment="1">
      <alignment horizontal="center" vertical="top"/>
    </xf>
    <xf numFmtId="0" fontId="15" fillId="4" borderId="3" xfId="0" applyFont="1" applyFill="1" applyBorder="1" applyAlignment="1">
      <alignment horizontal="center" vertical="top"/>
    </xf>
    <xf numFmtId="0" fontId="15" fillId="4" borderId="5" xfId="0" applyFont="1" applyFill="1" applyBorder="1" applyAlignment="1">
      <alignment horizontal="center" vertical="top"/>
    </xf>
    <xf numFmtId="1" fontId="15" fillId="4" borderId="2" xfId="0" applyNumberFormat="1" applyFont="1" applyFill="1" applyBorder="1" applyAlignment="1">
      <alignment horizontal="center" vertical="center" wrapText="1"/>
    </xf>
    <xf numFmtId="1" fontId="15" fillId="4" borderId="6" xfId="0" applyNumberFormat="1" applyFont="1" applyFill="1" applyBorder="1" applyAlignment="1">
      <alignment horizontal="center" vertical="center" wrapText="1"/>
    </xf>
    <xf numFmtId="43" fontId="4" fillId="4" borderId="2" xfId="1" applyFont="1" applyFill="1" applyBorder="1" applyAlignment="1">
      <alignment horizontal="center" vertical="center" wrapText="1"/>
    </xf>
    <xf numFmtId="43" fontId="14" fillId="4" borderId="2" xfId="1" applyFont="1" applyFill="1" applyBorder="1" applyAlignment="1">
      <alignment horizontal="center"/>
    </xf>
    <xf numFmtId="43" fontId="14" fillId="4" borderId="2" xfId="0" applyNumberFormat="1" applyFont="1" applyFill="1" applyBorder="1" applyAlignment="1">
      <alignment horizontal="center"/>
    </xf>
    <xf numFmtId="0" fontId="14" fillId="4" borderId="2" xfId="0" applyFont="1" applyFill="1" applyBorder="1" applyAlignment="1">
      <alignment horizontal="center"/>
    </xf>
    <xf numFmtId="0" fontId="14" fillId="4" borderId="2" xfId="0" applyFont="1" applyFill="1" applyBorder="1" applyAlignment="1">
      <alignment horizontal="left" vertical="center" wrapText="1"/>
    </xf>
    <xf numFmtId="164" fontId="4" fillId="4" borderId="2" xfId="0" applyNumberFormat="1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43" fontId="14" fillId="4" borderId="2" xfId="1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43" fontId="4" fillId="4" borderId="2" xfId="1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10" fontId="14" fillId="4" borderId="3" xfId="0" applyNumberFormat="1" applyFont="1" applyFill="1" applyBorder="1" applyAlignment="1">
      <alignment horizontal="center"/>
    </xf>
    <xf numFmtId="10" fontId="14" fillId="4" borderId="4" xfId="0" applyNumberFormat="1" applyFont="1" applyFill="1" applyBorder="1" applyAlignment="1">
      <alignment horizontal="center"/>
    </xf>
    <xf numFmtId="10" fontId="14" fillId="4" borderId="5" xfId="0" applyNumberFormat="1" applyFont="1" applyFill="1" applyBorder="1" applyAlignment="1">
      <alignment horizontal="center"/>
    </xf>
    <xf numFmtId="2" fontId="15" fillId="4" borderId="2" xfId="0" applyNumberFormat="1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/>
    </xf>
    <xf numFmtId="0" fontId="14" fillId="4" borderId="4" xfId="0" applyFont="1" applyFill="1" applyBorder="1" applyAlignment="1">
      <alignment horizontal="center"/>
    </xf>
    <xf numFmtId="0" fontId="14" fillId="4" borderId="5" xfId="0" applyFont="1" applyFill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4C1CC-C280-4071-915B-7CCFEF1B9BAA}">
  <sheetPr>
    <tabColor rgb="FFFF0000"/>
    <pageSetUpPr fitToPage="1"/>
  </sheetPr>
  <dimension ref="A1:P21"/>
  <sheetViews>
    <sheetView topLeftCell="A2" workbookViewId="0">
      <selection activeCell="M17" sqref="M17"/>
    </sheetView>
  </sheetViews>
  <sheetFormatPr defaultRowHeight="15" x14ac:dyDescent="0.25"/>
  <cols>
    <col min="1" max="1" width="13.5703125" customWidth="1"/>
    <col min="2" max="2" width="13.7109375" customWidth="1"/>
    <col min="3" max="3" width="2.7109375" customWidth="1"/>
    <col min="4" max="4" width="5" customWidth="1"/>
    <col min="5" max="5" width="6" customWidth="1"/>
    <col min="6" max="7" width="6.85546875" customWidth="1"/>
    <col min="8" max="8" width="14.140625" customWidth="1"/>
    <col min="9" max="9" width="11.5703125" customWidth="1"/>
    <col min="10" max="10" width="13.5703125" customWidth="1"/>
    <col min="11" max="11" width="13.85546875" customWidth="1"/>
    <col min="12" max="12" width="14.85546875" customWidth="1"/>
    <col min="13" max="13" width="14.7109375" customWidth="1"/>
    <col min="14" max="14" width="13.28515625" bestFit="1" customWidth="1"/>
    <col min="15" max="15" width="10.5703125" bestFit="1" customWidth="1"/>
    <col min="16" max="16" width="14.7109375" bestFit="1" customWidth="1"/>
  </cols>
  <sheetData>
    <row r="1" spans="1:16" ht="18.75" x14ac:dyDescent="0.25">
      <c r="A1" s="110" t="s">
        <v>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</row>
    <row r="2" spans="1:16" ht="18.75" x14ac:dyDescent="0.25">
      <c r="A2" s="111" t="s">
        <v>26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t="s">
        <v>29</v>
      </c>
    </row>
    <row r="3" spans="1:16" x14ac:dyDescent="0.25">
      <c r="A3" s="112" t="s">
        <v>22</v>
      </c>
      <c r="B3" s="113"/>
      <c r="C3" s="113"/>
      <c r="D3" s="114"/>
      <c r="E3" s="112">
        <v>3694</v>
      </c>
      <c r="F3" s="113"/>
      <c r="G3" s="114"/>
      <c r="H3" s="12"/>
      <c r="I3" s="12"/>
      <c r="J3" s="14"/>
      <c r="K3" s="14"/>
      <c r="L3" s="14"/>
      <c r="M3" s="14"/>
    </row>
    <row r="4" spans="1:16" x14ac:dyDescent="0.25">
      <c r="A4" s="115" t="s">
        <v>3</v>
      </c>
      <c r="B4" s="115"/>
      <c r="C4" s="115"/>
      <c r="D4" s="116"/>
      <c r="E4" s="115" t="s">
        <v>4</v>
      </c>
      <c r="F4" s="115"/>
      <c r="G4" s="115"/>
      <c r="H4" s="116" t="s">
        <v>5</v>
      </c>
      <c r="I4" s="117"/>
      <c r="J4" s="15"/>
      <c r="K4" s="15"/>
      <c r="L4" s="15"/>
      <c r="M4" s="15"/>
    </row>
    <row r="5" spans="1:16" x14ac:dyDescent="0.25">
      <c r="A5" s="28" t="s">
        <v>12</v>
      </c>
      <c r="B5" s="108">
        <v>2019</v>
      </c>
      <c r="C5" s="108"/>
      <c r="D5" s="108"/>
      <c r="E5" s="109">
        <v>2020</v>
      </c>
      <c r="F5" s="109"/>
      <c r="G5" s="109"/>
      <c r="H5" s="29">
        <v>2021</v>
      </c>
      <c r="I5" s="30" t="s">
        <v>12</v>
      </c>
      <c r="J5" s="31" t="s">
        <v>24</v>
      </c>
      <c r="K5" s="32">
        <v>2023</v>
      </c>
      <c r="L5" s="32">
        <v>2024</v>
      </c>
      <c r="M5" s="32">
        <v>2025</v>
      </c>
    </row>
    <row r="6" spans="1:16" x14ac:dyDescent="0.25">
      <c r="A6" s="8" t="s">
        <v>13</v>
      </c>
      <c r="B6" s="103">
        <v>5153504.25</v>
      </c>
      <c r="C6" s="103"/>
      <c r="D6" s="103"/>
      <c r="E6" s="106">
        <v>4862834.57</v>
      </c>
      <c r="F6" s="106"/>
      <c r="G6" s="106"/>
      <c r="H6" s="16">
        <v>5510956.96</v>
      </c>
      <c r="I6" s="4" t="s">
        <v>13</v>
      </c>
      <c r="J6" s="16">
        <v>5260512.26</v>
      </c>
      <c r="K6" s="16">
        <v>4458246.25</v>
      </c>
      <c r="L6" s="16">
        <v>4475346.25</v>
      </c>
      <c r="M6" s="16">
        <v>4477446.25</v>
      </c>
      <c r="N6" s="10"/>
    </row>
    <row r="7" spans="1:16" x14ac:dyDescent="0.25">
      <c r="A7" s="8" t="s">
        <v>14</v>
      </c>
      <c r="B7" s="103">
        <v>249381.69</v>
      </c>
      <c r="C7" s="103"/>
      <c r="D7" s="103"/>
      <c r="E7" s="106">
        <v>1114299.2</v>
      </c>
      <c r="F7" s="106"/>
      <c r="G7" s="106"/>
      <c r="H7" s="16">
        <v>1210694.53</v>
      </c>
      <c r="I7" s="4" t="s">
        <v>14</v>
      </c>
      <c r="J7" s="16">
        <v>252894.32</v>
      </c>
      <c r="K7" s="16">
        <v>479486.28</v>
      </c>
      <c r="L7" s="16">
        <v>471941.33</v>
      </c>
      <c r="M7" s="16">
        <v>471941.33</v>
      </c>
      <c r="N7" s="10"/>
    </row>
    <row r="8" spans="1:16" x14ac:dyDescent="0.25">
      <c r="A8" s="8" t="s">
        <v>15</v>
      </c>
      <c r="B8" s="103">
        <v>1179382.8799999999</v>
      </c>
      <c r="C8" s="103"/>
      <c r="D8" s="103"/>
      <c r="E8" s="106">
        <v>915459.77</v>
      </c>
      <c r="F8" s="106"/>
      <c r="G8" s="106"/>
      <c r="H8" s="16">
        <v>1137149.1000000001</v>
      </c>
      <c r="I8" s="4" t="s">
        <v>15</v>
      </c>
      <c r="J8" s="16">
        <v>1556700.58</v>
      </c>
      <c r="K8" s="16">
        <v>1568199.23</v>
      </c>
      <c r="L8" s="16">
        <v>1591802.62</v>
      </c>
      <c r="M8" s="16">
        <v>1591802.62</v>
      </c>
      <c r="N8" s="2"/>
    </row>
    <row r="9" spans="1:16" x14ac:dyDescent="0.25">
      <c r="A9" s="8" t="s">
        <v>16</v>
      </c>
      <c r="B9" s="104">
        <f>SUM(B6:B8)</f>
        <v>6582268.8200000003</v>
      </c>
      <c r="C9" s="105"/>
      <c r="D9" s="105"/>
      <c r="E9" s="107">
        <f>SUM(E6:E8)</f>
        <v>6892593.540000001</v>
      </c>
      <c r="F9" s="107"/>
      <c r="G9" s="107"/>
      <c r="H9" s="33">
        <f>SUM(H6:H8)</f>
        <v>7858800.5899999999</v>
      </c>
      <c r="I9" s="34" t="s">
        <v>16</v>
      </c>
      <c r="J9" s="33">
        <f>SUM(J5:J8)</f>
        <v>7070107.1600000001</v>
      </c>
      <c r="K9" s="33">
        <f>SUM(K6:K8)</f>
        <v>6505931.7599999998</v>
      </c>
      <c r="L9" s="33">
        <f>SUM(L6:L8)</f>
        <v>6539090.2000000002</v>
      </c>
      <c r="M9" s="33">
        <f>SUM(M6:M8)</f>
        <v>6541190.2000000002</v>
      </c>
      <c r="N9" s="2"/>
    </row>
    <row r="10" spans="1:16" x14ac:dyDescent="0.25">
      <c r="A10" s="17"/>
      <c r="B10" s="86"/>
      <c r="C10" s="86"/>
      <c r="D10" s="86"/>
      <c r="E10" s="86"/>
      <c r="F10" s="86"/>
      <c r="G10" s="86"/>
      <c r="H10" s="17"/>
      <c r="I10" s="18"/>
      <c r="J10" s="15"/>
      <c r="K10" s="15"/>
      <c r="L10" s="15"/>
      <c r="M10" s="15"/>
      <c r="N10" s="2"/>
    </row>
    <row r="11" spans="1:16" ht="38.25" x14ac:dyDescent="0.25">
      <c r="A11" s="8" t="s">
        <v>0</v>
      </c>
      <c r="B11" s="99">
        <f>B9+E9+H9</f>
        <v>21333662.950000003</v>
      </c>
      <c r="C11" s="100"/>
      <c r="D11" s="100"/>
      <c r="E11" s="101" t="s">
        <v>1</v>
      </c>
      <c r="F11" s="101"/>
      <c r="G11" s="101"/>
      <c r="H11" s="19">
        <f>B11/3</f>
        <v>7111220.9833333343</v>
      </c>
      <c r="I11" s="9" t="s">
        <v>8</v>
      </c>
      <c r="J11" s="20">
        <f>J9</f>
        <v>7070107.1600000001</v>
      </c>
      <c r="K11" s="20">
        <f>K9</f>
        <v>6505931.7599999998</v>
      </c>
      <c r="L11" s="20">
        <f>L9</f>
        <v>6539090.2000000002</v>
      </c>
      <c r="M11" s="20">
        <f>M9</f>
        <v>6541190.2000000002</v>
      </c>
      <c r="N11" s="2"/>
    </row>
    <row r="12" spans="1:16" ht="26.25" customHeight="1" x14ac:dyDescent="0.25">
      <c r="A12" s="89" t="s">
        <v>25</v>
      </c>
      <c r="B12" s="91"/>
      <c r="C12" s="91"/>
      <c r="D12" s="92"/>
      <c r="E12" s="102">
        <v>581617</v>
      </c>
      <c r="F12" s="102"/>
      <c r="G12" s="102"/>
      <c r="H12" s="17"/>
      <c r="I12" s="21" t="s">
        <v>20</v>
      </c>
      <c r="J12" s="22">
        <v>615264.1</v>
      </c>
      <c r="K12" s="22">
        <v>348930</v>
      </c>
      <c r="L12" s="22">
        <v>348930</v>
      </c>
      <c r="M12" s="22">
        <v>348930</v>
      </c>
      <c r="N12" s="2"/>
    </row>
    <row r="13" spans="1:16" ht="51" x14ac:dyDescent="0.25">
      <c r="A13" s="3" t="s">
        <v>10</v>
      </c>
      <c r="B13" s="99">
        <f>H11-E12</f>
        <v>6529603.9833333343</v>
      </c>
      <c r="C13" s="100"/>
      <c r="D13" s="100"/>
      <c r="E13" s="86"/>
      <c r="F13" s="86"/>
      <c r="G13" s="86"/>
      <c r="H13" s="18"/>
      <c r="I13" s="21" t="s">
        <v>21</v>
      </c>
      <c r="J13" s="23">
        <f>J11-J12</f>
        <v>6454843.0600000005</v>
      </c>
      <c r="K13" s="23">
        <f t="shared" ref="K13:M13" si="0">K11-K12</f>
        <v>6157001.7599999998</v>
      </c>
      <c r="L13" s="23">
        <f t="shared" si="0"/>
        <v>6190160.2000000002</v>
      </c>
      <c r="M13" s="23">
        <f t="shared" si="0"/>
        <v>6192260.2000000002</v>
      </c>
      <c r="N13" s="2"/>
    </row>
    <row r="14" spans="1:16" x14ac:dyDescent="0.25">
      <c r="A14" s="88" t="s">
        <v>23</v>
      </c>
      <c r="B14" s="88"/>
      <c r="C14" s="88"/>
      <c r="D14" s="88"/>
      <c r="E14" s="88"/>
      <c r="F14" s="88"/>
      <c r="G14" s="88"/>
      <c r="H14" s="89"/>
      <c r="I14" s="89" t="s">
        <v>11</v>
      </c>
      <c r="J14" s="91"/>
      <c r="K14" s="91"/>
      <c r="L14" s="92"/>
      <c r="M14" s="15"/>
      <c r="N14" s="2"/>
    </row>
    <row r="15" spans="1:16" x14ac:dyDescent="0.25">
      <c r="A15" s="3" t="s">
        <v>17</v>
      </c>
      <c r="B15" s="93" t="s">
        <v>27</v>
      </c>
      <c r="C15" s="93"/>
      <c r="D15" s="86"/>
      <c r="E15" s="86"/>
      <c r="F15" s="86"/>
      <c r="G15" s="86"/>
      <c r="H15" s="94"/>
      <c r="I15" s="17"/>
      <c r="J15" s="24">
        <v>2022</v>
      </c>
      <c r="K15" s="24">
        <v>2023</v>
      </c>
      <c r="L15" s="24">
        <v>2024</v>
      </c>
      <c r="M15" s="24">
        <v>2025</v>
      </c>
      <c r="N15" s="2"/>
    </row>
    <row r="16" spans="1:16" ht="25.5" x14ac:dyDescent="0.25">
      <c r="A16" s="13" t="s">
        <v>2</v>
      </c>
      <c r="B16" s="98">
        <v>1212990.77</v>
      </c>
      <c r="C16" s="98"/>
      <c r="D16" s="86"/>
      <c r="E16" s="86"/>
      <c r="F16" s="86"/>
      <c r="G16" s="86"/>
      <c r="H16" s="94"/>
      <c r="I16" s="17"/>
      <c r="J16" s="25">
        <v>1078868.4099999999</v>
      </c>
      <c r="K16" s="25">
        <v>1150338.5600000001</v>
      </c>
      <c r="L16" s="25">
        <v>1186003.67</v>
      </c>
      <c r="M16" s="25">
        <v>1186003.6399999999</v>
      </c>
      <c r="N16" s="11"/>
      <c r="O16" s="5"/>
      <c r="P16" s="1"/>
    </row>
    <row r="17" spans="1:14" ht="15" customHeight="1" x14ac:dyDescent="0.25">
      <c r="A17" s="95" t="s">
        <v>28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7"/>
      <c r="M17" s="15"/>
      <c r="N17" s="11"/>
    </row>
    <row r="18" spans="1:14" ht="43.5" customHeight="1" x14ac:dyDescent="0.25">
      <c r="A18" s="86"/>
      <c r="B18" s="86"/>
      <c r="C18" s="87" t="s">
        <v>18</v>
      </c>
      <c r="D18" s="87"/>
      <c r="E18" s="87"/>
      <c r="F18" s="88" t="s">
        <v>19</v>
      </c>
      <c r="G18" s="88"/>
      <c r="H18" s="89"/>
      <c r="I18" s="8"/>
      <c r="J18" s="27"/>
      <c r="K18" s="15"/>
      <c r="L18" s="15"/>
      <c r="M18" s="15"/>
      <c r="N18" s="11"/>
    </row>
    <row r="19" spans="1:14" ht="25.5" x14ac:dyDescent="0.25">
      <c r="A19" s="6">
        <f>B16</f>
        <v>1212990.77</v>
      </c>
      <c r="B19" s="7">
        <f>B13</f>
        <v>6529603.9833333343</v>
      </c>
      <c r="C19" s="90">
        <f>A19/B19*100</f>
        <v>18.576789237082853</v>
      </c>
      <c r="D19" s="90"/>
      <c r="E19" s="90"/>
      <c r="F19" s="88" t="s">
        <v>6</v>
      </c>
      <c r="G19" s="88"/>
      <c r="H19" s="89"/>
      <c r="I19" s="3" t="s">
        <v>9</v>
      </c>
      <c r="J19" s="26">
        <f>J16/J13*100</f>
        <v>16.714092038668401</v>
      </c>
      <c r="K19" s="26">
        <f t="shared" ref="K19:M19" si="1">K16/K13*100</f>
        <v>18.683421003277413</v>
      </c>
      <c r="L19" s="26">
        <f t="shared" si="1"/>
        <v>19.159498812324756</v>
      </c>
      <c r="M19" s="26">
        <f t="shared" si="1"/>
        <v>19.153000708852638</v>
      </c>
      <c r="N19" s="11"/>
    </row>
    <row r="21" spans="1:14" x14ac:dyDescent="0.25">
      <c r="N21" s="1"/>
    </row>
  </sheetData>
  <mergeCells count="39">
    <mergeCell ref="A1:M1"/>
    <mergeCell ref="A2:M2"/>
    <mergeCell ref="A3:D3"/>
    <mergeCell ref="E3:G3"/>
    <mergeCell ref="A4:D4"/>
    <mergeCell ref="E4:G4"/>
    <mergeCell ref="H4:I4"/>
    <mergeCell ref="B5:D5"/>
    <mergeCell ref="E5:G5"/>
    <mergeCell ref="B6:D6"/>
    <mergeCell ref="B7:D7"/>
    <mergeCell ref="E6:G6"/>
    <mergeCell ref="E7:G7"/>
    <mergeCell ref="B10:D10"/>
    <mergeCell ref="E10:G10"/>
    <mergeCell ref="B8:D8"/>
    <mergeCell ref="B9:D9"/>
    <mergeCell ref="E8:G8"/>
    <mergeCell ref="E9:G9"/>
    <mergeCell ref="B11:D11"/>
    <mergeCell ref="E11:G11"/>
    <mergeCell ref="A12:D12"/>
    <mergeCell ref="E12:G12"/>
    <mergeCell ref="B13:D13"/>
    <mergeCell ref="E13:G13"/>
    <mergeCell ref="I14:L14"/>
    <mergeCell ref="B15:C15"/>
    <mergeCell ref="D15:F15"/>
    <mergeCell ref="G15:H15"/>
    <mergeCell ref="A17:L17"/>
    <mergeCell ref="B16:C16"/>
    <mergeCell ref="D16:F16"/>
    <mergeCell ref="G16:H16"/>
    <mergeCell ref="A14:H14"/>
    <mergeCell ref="A18:B18"/>
    <mergeCell ref="C18:E18"/>
    <mergeCell ref="F18:H18"/>
    <mergeCell ref="C19:E19"/>
    <mergeCell ref="F19:H19"/>
  </mergeCells>
  <printOptions horizontalCentered="1" verticalCentered="1"/>
  <pageMargins left="0" right="0" top="0.98425196850393704" bottom="0.78740157480314965" header="0.23622047244094491" footer="0.2362204724409449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6934F-2D1E-4AF9-A0A3-857F7DF36D2C}">
  <sheetPr>
    <tabColor rgb="FFFF0000"/>
    <pageSetUpPr fitToPage="1"/>
  </sheetPr>
  <dimension ref="A1:P30"/>
  <sheetViews>
    <sheetView workbookViewId="0">
      <selection activeCell="O31" sqref="O31"/>
    </sheetView>
  </sheetViews>
  <sheetFormatPr defaultRowHeight="15" x14ac:dyDescent="0.25"/>
  <cols>
    <col min="1" max="1" width="13.5703125" customWidth="1"/>
    <col min="2" max="2" width="13.7109375" customWidth="1"/>
    <col min="3" max="3" width="2.7109375" customWidth="1"/>
    <col min="4" max="4" width="5" customWidth="1"/>
    <col min="5" max="5" width="6" customWidth="1"/>
    <col min="6" max="7" width="6.85546875" customWidth="1"/>
    <col min="8" max="8" width="17.5703125" customWidth="1"/>
    <col min="9" max="9" width="11.5703125" customWidth="1"/>
    <col min="10" max="10" width="13.5703125" customWidth="1"/>
    <col min="11" max="11" width="13.85546875" customWidth="1"/>
    <col min="12" max="12" width="14.85546875" customWidth="1"/>
    <col min="13" max="13" width="15" customWidth="1"/>
    <col min="14" max="14" width="13.28515625" bestFit="1" customWidth="1"/>
    <col min="15" max="15" width="10.5703125" bestFit="1" customWidth="1"/>
    <col min="16" max="16" width="14.7109375" bestFit="1" customWidth="1"/>
  </cols>
  <sheetData>
    <row r="1" spans="1:16" ht="18.75" x14ac:dyDescent="0.25">
      <c r="A1" s="110" t="s">
        <v>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</row>
    <row r="2" spans="1:16" ht="18.75" x14ac:dyDescent="0.25">
      <c r="A2" s="111" t="s">
        <v>26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t="s">
        <v>29</v>
      </c>
    </row>
    <row r="3" spans="1:16" x14ac:dyDescent="0.25">
      <c r="A3" s="112" t="s">
        <v>22</v>
      </c>
      <c r="B3" s="113"/>
      <c r="C3" s="113"/>
      <c r="D3" s="114"/>
      <c r="E3" s="112">
        <v>3694</v>
      </c>
      <c r="F3" s="113"/>
      <c r="G3" s="114"/>
      <c r="H3" s="12"/>
      <c r="I3" s="12"/>
      <c r="J3" s="14"/>
      <c r="K3" s="14"/>
      <c r="L3" s="14"/>
      <c r="M3" s="14"/>
    </row>
    <row r="4" spans="1:16" x14ac:dyDescent="0.25">
      <c r="A4" s="115" t="s">
        <v>3</v>
      </c>
      <c r="B4" s="115"/>
      <c r="C4" s="115"/>
      <c r="D4" s="116"/>
      <c r="E4" s="115" t="s">
        <v>4</v>
      </c>
      <c r="F4" s="115"/>
      <c r="G4" s="115"/>
      <c r="H4" s="116" t="s">
        <v>5</v>
      </c>
      <c r="I4" s="117"/>
      <c r="J4" s="15"/>
      <c r="K4" s="15"/>
      <c r="L4" s="15"/>
      <c r="M4" s="15"/>
    </row>
    <row r="5" spans="1:16" x14ac:dyDescent="0.25">
      <c r="A5" s="28" t="s">
        <v>12</v>
      </c>
      <c r="B5" s="108">
        <v>2019</v>
      </c>
      <c r="C5" s="108"/>
      <c r="D5" s="108"/>
      <c r="E5" s="109">
        <v>2020</v>
      </c>
      <c r="F5" s="109"/>
      <c r="G5" s="109"/>
      <c r="H5" s="29">
        <v>2021</v>
      </c>
      <c r="I5" s="30" t="s">
        <v>12</v>
      </c>
      <c r="J5" s="31" t="s">
        <v>24</v>
      </c>
      <c r="K5" s="32">
        <v>2023</v>
      </c>
      <c r="L5" s="32">
        <v>2024</v>
      </c>
      <c r="M5" s="32">
        <v>2025</v>
      </c>
    </row>
    <row r="6" spans="1:16" x14ac:dyDescent="0.25">
      <c r="A6" s="8" t="s">
        <v>13</v>
      </c>
      <c r="B6" s="103">
        <v>5153504.25</v>
      </c>
      <c r="C6" s="103"/>
      <c r="D6" s="103"/>
      <c r="E6" s="106">
        <v>4862834.57</v>
      </c>
      <c r="F6" s="106"/>
      <c r="G6" s="106"/>
      <c r="H6" s="16">
        <v>5510956.96</v>
      </c>
      <c r="I6" s="4" t="s">
        <v>13</v>
      </c>
      <c r="J6" s="16">
        <v>5260512.26</v>
      </c>
      <c r="K6" s="16">
        <v>4458246.25</v>
      </c>
      <c r="L6" s="16">
        <v>4475346.25</v>
      </c>
      <c r="M6" s="16">
        <v>4477446.25</v>
      </c>
      <c r="N6" s="10"/>
    </row>
    <row r="7" spans="1:16" x14ac:dyDescent="0.25">
      <c r="A7" s="8" t="s">
        <v>14</v>
      </c>
      <c r="B7" s="103">
        <v>249381.69</v>
      </c>
      <c r="C7" s="103"/>
      <c r="D7" s="103"/>
      <c r="E7" s="106">
        <v>1114299.2</v>
      </c>
      <c r="F7" s="106"/>
      <c r="G7" s="106"/>
      <c r="H7" s="16">
        <v>1210694.53</v>
      </c>
      <c r="I7" s="4" t="s">
        <v>14</v>
      </c>
      <c r="J7" s="16">
        <v>252894.32</v>
      </c>
      <c r="K7" s="16">
        <v>479486.28</v>
      </c>
      <c r="L7" s="16">
        <v>471941.33</v>
      </c>
      <c r="M7" s="16">
        <v>471941.33</v>
      </c>
      <c r="N7" s="10"/>
    </row>
    <row r="8" spans="1:16" x14ac:dyDescent="0.25">
      <c r="A8" s="8" t="s">
        <v>15</v>
      </c>
      <c r="B8" s="103">
        <v>1179382.8799999999</v>
      </c>
      <c r="C8" s="103"/>
      <c r="D8" s="103"/>
      <c r="E8" s="106">
        <v>915459.77</v>
      </c>
      <c r="F8" s="106"/>
      <c r="G8" s="106"/>
      <c r="H8" s="16">
        <v>1137149.1000000001</v>
      </c>
      <c r="I8" s="4" t="s">
        <v>15</v>
      </c>
      <c r="J8" s="16">
        <v>1556700.58</v>
      </c>
      <c r="K8" s="16">
        <v>1568199.23</v>
      </c>
      <c r="L8" s="16">
        <v>1591802.62</v>
      </c>
      <c r="M8" s="16">
        <v>1591802.62</v>
      </c>
      <c r="N8" s="2"/>
    </row>
    <row r="9" spans="1:16" x14ac:dyDescent="0.25">
      <c r="A9" s="8" t="s">
        <v>16</v>
      </c>
      <c r="B9" s="104">
        <f>SUM(B6:B8)</f>
        <v>6582268.8200000003</v>
      </c>
      <c r="C9" s="105"/>
      <c r="D9" s="105"/>
      <c r="E9" s="107">
        <f>SUM(E6:E8)</f>
        <v>6892593.540000001</v>
      </c>
      <c r="F9" s="107"/>
      <c r="G9" s="107"/>
      <c r="H9" s="33">
        <f>SUM(H6:H8)</f>
        <v>7858800.5899999999</v>
      </c>
      <c r="I9" s="34" t="s">
        <v>16</v>
      </c>
      <c r="J9" s="33">
        <f>SUM(J5:J8)</f>
        <v>7070107.1600000001</v>
      </c>
      <c r="K9" s="33">
        <f>SUM(K6:K8)</f>
        <v>6505931.7599999998</v>
      </c>
      <c r="L9" s="33">
        <f>SUM(L6:L8)</f>
        <v>6539090.2000000002</v>
      </c>
      <c r="M9" s="33">
        <f>SUM(M6:M8)</f>
        <v>6541190.2000000002</v>
      </c>
      <c r="N9" s="2"/>
    </row>
    <row r="10" spans="1:16" x14ac:dyDescent="0.25">
      <c r="A10" s="17"/>
      <c r="B10" s="86"/>
      <c r="C10" s="86"/>
      <c r="D10" s="86"/>
      <c r="E10" s="86"/>
      <c r="F10" s="86"/>
      <c r="G10" s="86"/>
      <c r="H10" s="17"/>
      <c r="I10" s="18"/>
      <c r="J10" s="15"/>
      <c r="K10" s="15"/>
      <c r="L10" s="15"/>
      <c r="M10" s="15"/>
      <c r="N10" s="2"/>
    </row>
    <row r="11" spans="1:16" ht="38.25" x14ac:dyDescent="0.25">
      <c r="A11" s="8" t="s">
        <v>0</v>
      </c>
      <c r="B11" s="99">
        <f>B9+E9+H9</f>
        <v>21333662.950000003</v>
      </c>
      <c r="C11" s="100"/>
      <c r="D11" s="100"/>
      <c r="E11" s="101" t="s">
        <v>1</v>
      </c>
      <c r="F11" s="101"/>
      <c r="G11" s="101"/>
      <c r="H11" s="19">
        <f>B11/3</f>
        <v>7111220.9833333343</v>
      </c>
      <c r="I11" s="9" t="s">
        <v>8</v>
      </c>
      <c r="J11" s="20">
        <f>J9</f>
        <v>7070107.1600000001</v>
      </c>
      <c r="K11" s="20">
        <f>K9</f>
        <v>6505931.7599999998</v>
      </c>
      <c r="L11" s="20">
        <f>L9</f>
        <v>6539090.2000000002</v>
      </c>
      <c r="M11" s="20">
        <f>M9</f>
        <v>6541190.2000000002</v>
      </c>
      <c r="N11" s="2"/>
    </row>
    <row r="12" spans="1:16" ht="26.25" customHeight="1" x14ac:dyDescent="0.25">
      <c r="A12" s="89" t="s">
        <v>25</v>
      </c>
      <c r="B12" s="91"/>
      <c r="C12" s="91"/>
      <c r="D12" s="92"/>
      <c r="E12" s="102">
        <v>581617</v>
      </c>
      <c r="F12" s="102"/>
      <c r="G12" s="102"/>
      <c r="H12" s="17"/>
      <c r="I12" s="21" t="s">
        <v>20</v>
      </c>
      <c r="J12" s="22">
        <v>615264.1</v>
      </c>
      <c r="K12" s="22">
        <v>348930</v>
      </c>
      <c r="L12" s="22">
        <v>348930</v>
      </c>
      <c r="M12" s="22">
        <v>348930</v>
      </c>
      <c r="N12" s="2"/>
    </row>
    <row r="13" spans="1:16" ht="45" x14ac:dyDescent="0.25">
      <c r="A13" s="35" t="s">
        <v>10</v>
      </c>
      <c r="B13" s="133">
        <f>H11-E12</f>
        <v>6529603.9833333343</v>
      </c>
      <c r="C13" s="134"/>
      <c r="D13" s="134"/>
      <c r="E13" s="135"/>
      <c r="F13" s="135"/>
      <c r="G13" s="135"/>
      <c r="H13" s="46"/>
      <c r="I13" s="47" t="s">
        <v>21</v>
      </c>
      <c r="J13" s="48">
        <f>J11-J12</f>
        <v>6454843.0600000005</v>
      </c>
      <c r="K13" s="48">
        <f t="shared" ref="K13:M13" si="0">K11-K12</f>
        <v>6157001.7599999998</v>
      </c>
      <c r="L13" s="48">
        <f t="shared" si="0"/>
        <v>6190160.2000000002</v>
      </c>
      <c r="M13" s="48">
        <f t="shared" si="0"/>
        <v>6192260.2000000002</v>
      </c>
      <c r="N13" s="2"/>
    </row>
    <row r="14" spans="1:16" x14ac:dyDescent="0.25">
      <c r="A14" s="88" t="s">
        <v>39</v>
      </c>
      <c r="B14" s="88"/>
      <c r="C14" s="88"/>
      <c r="D14" s="88"/>
      <c r="E14" s="88"/>
      <c r="F14" s="88"/>
      <c r="G14" s="88"/>
      <c r="H14" s="89"/>
      <c r="I14" s="89" t="s">
        <v>11</v>
      </c>
      <c r="J14" s="91"/>
      <c r="K14" s="91"/>
      <c r="L14" s="92"/>
      <c r="M14" s="15"/>
      <c r="N14" s="2"/>
    </row>
    <row r="15" spans="1:16" ht="15" customHeight="1" x14ac:dyDescent="0.25">
      <c r="A15" s="3" t="s">
        <v>17</v>
      </c>
      <c r="B15" s="93" t="s">
        <v>36</v>
      </c>
      <c r="C15" s="93"/>
      <c r="D15" s="122" t="s">
        <v>43</v>
      </c>
      <c r="E15" s="123"/>
      <c r="F15" s="123"/>
      <c r="G15" s="123"/>
      <c r="H15" s="124"/>
      <c r="I15" s="17"/>
      <c r="J15" s="24">
        <v>2022</v>
      </c>
      <c r="K15" s="24">
        <v>2023</v>
      </c>
      <c r="L15" s="24">
        <v>2024</v>
      </c>
      <c r="M15" s="24">
        <v>2025</v>
      </c>
      <c r="N15" s="2"/>
    </row>
    <row r="16" spans="1:16" x14ac:dyDescent="0.25">
      <c r="A16" s="13"/>
      <c r="B16" s="132">
        <v>1288724.1299999999</v>
      </c>
      <c r="C16" s="132"/>
      <c r="D16" s="102">
        <v>1203969.27</v>
      </c>
      <c r="E16" s="102"/>
      <c r="F16" s="102"/>
      <c r="G16" s="86"/>
      <c r="H16" s="94"/>
      <c r="I16" s="17"/>
      <c r="J16" s="25">
        <v>1078868.4099999999</v>
      </c>
      <c r="K16" s="45">
        <v>1150338.5600000001</v>
      </c>
      <c r="L16" s="25">
        <v>1186003.67</v>
      </c>
      <c r="M16" s="25">
        <v>1186003.6399999999</v>
      </c>
      <c r="N16" s="11"/>
      <c r="O16" s="5"/>
      <c r="P16" s="1"/>
    </row>
    <row r="17" spans="1:14" ht="15" customHeight="1" x14ac:dyDescent="0.25">
      <c r="A17" s="95" t="s">
        <v>28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7"/>
      <c r="M17" s="15"/>
      <c r="N17" s="11"/>
    </row>
    <row r="18" spans="1:14" ht="43.5" customHeight="1" x14ac:dyDescent="0.25">
      <c r="A18" s="129" t="s">
        <v>18</v>
      </c>
      <c r="B18" s="130"/>
      <c r="C18" s="130"/>
      <c r="D18" s="130"/>
      <c r="E18" s="131"/>
      <c r="F18" s="128" t="s">
        <v>34</v>
      </c>
      <c r="G18" s="128"/>
      <c r="H18" s="95"/>
      <c r="I18" s="7">
        <f>B16/100*27.2</f>
        <v>350532.96335999999</v>
      </c>
      <c r="J18" s="125"/>
      <c r="K18" s="126"/>
      <c r="L18" s="126"/>
      <c r="M18" s="127"/>
      <c r="N18" s="11"/>
    </row>
    <row r="19" spans="1:14" x14ac:dyDescent="0.25">
      <c r="A19" s="122"/>
      <c r="B19" s="123"/>
      <c r="C19" s="123"/>
      <c r="D19" s="123"/>
      <c r="E19" s="124"/>
      <c r="F19" s="95" t="s">
        <v>35</v>
      </c>
      <c r="G19" s="96"/>
      <c r="H19" s="97"/>
      <c r="I19" s="7">
        <f>B16/100*31.2</f>
        <v>402081.92855999997</v>
      </c>
      <c r="J19" s="125"/>
      <c r="K19" s="126"/>
      <c r="L19" s="126"/>
      <c r="M19" s="127"/>
      <c r="N19" s="11"/>
    </row>
    <row r="20" spans="1:14" ht="25.5" x14ac:dyDescent="0.25">
      <c r="A20" s="122"/>
      <c r="B20" s="123"/>
      <c r="C20" s="123"/>
      <c r="D20" s="123"/>
      <c r="E20" s="124"/>
      <c r="F20" s="95" t="s">
        <v>40</v>
      </c>
      <c r="G20" s="96"/>
      <c r="H20" s="97"/>
      <c r="I20" s="7">
        <f>B16/100*27</f>
        <v>347955.51510000002</v>
      </c>
      <c r="J20" s="39" t="s">
        <v>37</v>
      </c>
      <c r="K20" s="42">
        <f>I20+A21</f>
        <v>1551924.7851</v>
      </c>
      <c r="L20" s="40" t="s">
        <v>38</v>
      </c>
      <c r="M20" s="41">
        <f>K16</f>
        <v>1150338.5600000001</v>
      </c>
      <c r="N20" s="11"/>
    </row>
    <row r="21" spans="1:14" ht="25.5" x14ac:dyDescent="0.25">
      <c r="A21" s="6">
        <f>D16</f>
        <v>1203969.27</v>
      </c>
      <c r="B21" s="7">
        <f>B13</f>
        <v>6529603.9833333343</v>
      </c>
      <c r="C21" s="90">
        <f>A21/B21*100</f>
        <v>18.438626187332403</v>
      </c>
      <c r="D21" s="90"/>
      <c r="E21" s="90"/>
      <c r="F21" s="88" t="s">
        <v>6</v>
      </c>
      <c r="G21" s="88"/>
      <c r="H21" s="89"/>
      <c r="I21" s="3" t="s">
        <v>9</v>
      </c>
      <c r="J21" s="26">
        <f>J16/J13*100</f>
        <v>16.714092038668401</v>
      </c>
      <c r="K21" s="26">
        <f t="shared" ref="K21:M21" si="1">K16/K13*100</f>
        <v>18.683421003277413</v>
      </c>
      <c r="L21" s="26">
        <f t="shared" si="1"/>
        <v>19.159498812324756</v>
      </c>
      <c r="M21" s="26">
        <f t="shared" si="1"/>
        <v>19.153000708852638</v>
      </c>
      <c r="N21" s="11"/>
    </row>
    <row r="23" spans="1:14" x14ac:dyDescent="0.25">
      <c r="N23" s="1"/>
    </row>
    <row r="24" spans="1:14" x14ac:dyDescent="0.25">
      <c r="A24" s="44" t="s">
        <v>30</v>
      </c>
      <c r="B24" s="44" t="s">
        <v>31</v>
      </c>
      <c r="C24" s="118" t="s">
        <v>32</v>
      </c>
      <c r="D24" s="118"/>
      <c r="E24" s="118"/>
      <c r="F24" s="118"/>
      <c r="G24" s="118"/>
      <c r="H24" s="118"/>
      <c r="I24" s="118"/>
      <c r="J24" s="118" t="s">
        <v>41</v>
      </c>
      <c r="K24" s="118"/>
      <c r="L24" s="118"/>
      <c r="M24" s="43">
        <f>B16-M20</f>
        <v>138385.56999999983</v>
      </c>
    </row>
    <row r="25" spans="1:14" x14ac:dyDescent="0.25">
      <c r="C25" s="119" t="s">
        <v>33</v>
      </c>
      <c r="D25" s="120"/>
      <c r="E25" s="120"/>
      <c r="F25" s="120"/>
      <c r="G25" s="120"/>
      <c r="H25" s="121"/>
      <c r="I25" s="36"/>
      <c r="J25" s="118" t="s">
        <v>42</v>
      </c>
      <c r="K25" s="118"/>
      <c r="L25" s="118"/>
      <c r="M25" s="43">
        <f>I20-M24</f>
        <v>209569.94510000019</v>
      </c>
    </row>
    <row r="26" spans="1:14" x14ac:dyDescent="0.25">
      <c r="C26" s="118">
        <v>2020</v>
      </c>
      <c r="D26" s="118"/>
      <c r="E26" s="118"/>
      <c r="F26" s="118"/>
      <c r="G26" s="118"/>
      <c r="H26" s="118"/>
      <c r="I26" s="37">
        <v>0.19</v>
      </c>
    </row>
    <row r="27" spans="1:14" x14ac:dyDescent="0.25">
      <c r="C27" s="118">
        <v>2021</v>
      </c>
      <c r="D27" s="118"/>
      <c r="E27" s="118"/>
      <c r="F27" s="118"/>
      <c r="G27" s="118"/>
      <c r="H27" s="118"/>
      <c r="I27" s="37">
        <v>0.24</v>
      </c>
    </row>
    <row r="28" spans="1:14" x14ac:dyDescent="0.25">
      <c r="C28" s="118">
        <v>2022</v>
      </c>
      <c r="D28" s="118"/>
      <c r="E28" s="118"/>
      <c r="F28" s="118"/>
      <c r="G28" s="118"/>
      <c r="H28" s="118"/>
      <c r="I28" s="37">
        <v>0.26</v>
      </c>
    </row>
    <row r="29" spans="1:14" x14ac:dyDescent="0.25">
      <c r="C29" s="105">
        <v>2023</v>
      </c>
      <c r="D29" s="105"/>
      <c r="E29" s="105"/>
      <c r="F29" s="105"/>
      <c r="G29" s="105"/>
      <c r="H29" s="105"/>
      <c r="I29" s="38">
        <v>0.27</v>
      </c>
    </row>
    <row r="30" spans="1:14" x14ac:dyDescent="0.25">
      <c r="C30" s="118">
        <v>2024</v>
      </c>
      <c r="D30" s="118"/>
      <c r="E30" s="118"/>
      <c r="F30" s="118"/>
      <c r="G30" s="118"/>
      <c r="H30" s="118"/>
      <c r="I30" s="37">
        <v>0.28000000000000003</v>
      </c>
    </row>
  </sheetData>
  <mergeCells count="52">
    <mergeCell ref="A1:M1"/>
    <mergeCell ref="A2:M2"/>
    <mergeCell ref="A3:D3"/>
    <mergeCell ref="E3:G3"/>
    <mergeCell ref="A4:D4"/>
    <mergeCell ref="E4:G4"/>
    <mergeCell ref="H4:I4"/>
    <mergeCell ref="B5:D5"/>
    <mergeCell ref="E5:G5"/>
    <mergeCell ref="B6:D6"/>
    <mergeCell ref="E6:G6"/>
    <mergeCell ref="B7:D7"/>
    <mergeCell ref="E7:G7"/>
    <mergeCell ref="B8:D8"/>
    <mergeCell ref="E8:G8"/>
    <mergeCell ref="B9:D9"/>
    <mergeCell ref="E9:G9"/>
    <mergeCell ref="B10:D10"/>
    <mergeCell ref="E10:G10"/>
    <mergeCell ref="B11:D11"/>
    <mergeCell ref="E11:G11"/>
    <mergeCell ref="A12:D12"/>
    <mergeCell ref="E12:G12"/>
    <mergeCell ref="B13:D13"/>
    <mergeCell ref="E13:G13"/>
    <mergeCell ref="I14:L14"/>
    <mergeCell ref="B15:C15"/>
    <mergeCell ref="A17:L17"/>
    <mergeCell ref="F18:H18"/>
    <mergeCell ref="C21:E21"/>
    <mergeCell ref="F21:H21"/>
    <mergeCell ref="J18:M18"/>
    <mergeCell ref="A18:E18"/>
    <mergeCell ref="B16:C16"/>
    <mergeCell ref="D16:F16"/>
    <mergeCell ref="G16:H16"/>
    <mergeCell ref="D15:H15"/>
    <mergeCell ref="A14:H14"/>
    <mergeCell ref="J24:L24"/>
    <mergeCell ref="J25:L25"/>
    <mergeCell ref="C30:H30"/>
    <mergeCell ref="C25:H25"/>
    <mergeCell ref="F19:H19"/>
    <mergeCell ref="F20:H20"/>
    <mergeCell ref="A19:E19"/>
    <mergeCell ref="J19:M19"/>
    <mergeCell ref="A20:E20"/>
    <mergeCell ref="C24:I24"/>
    <mergeCell ref="C26:H26"/>
    <mergeCell ref="C27:H27"/>
    <mergeCell ref="C28:H28"/>
    <mergeCell ref="C29:H29"/>
  </mergeCells>
  <printOptions horizontalCentered="1" verticalCentered="1"/>
  <pageMargins left="0" right="0" top="0.98425196850393704" bottom="0.78740157480314965" header="0.23622047244094491" footer="0.2362204724409449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62488-CD3D-40C7-9D75-3E8EACFBDF37}">
  <sheetPr>
    <tabColor rgb="FFFF0000"/>
    <pageSetUpPr fitToPage="1"/>
  </sheetPr>
  <dimension ref="A1:P31"/>
  <sheetViews>
    <sheetView topLeftCell="A13" workbookViewId="0">
      <selection activeCell="A13" sqref="A1:XFD1048576"/>
    </sheetView>
  </sheetViews>
  <sheetFormatPr defaultRowHeight="15" x14ac:dyDescent="0.25"/>
  <cols>
    <col min="1" max="1" width="13.5703125" customWidth="1"/>
    <col min="2" max="2" width="13.7109375" customWidth="1"/>
    <col min="3" max="3" width="2.7109375" customWidth="1"/>
    <col min="4" max="4" width="5" customWidth="1"/>
    <col min="5" max="5" width="6" customWidth="1"/>
    <col min="6" max="7" width="6.85546875" customWidth="1"/>
    <col min="8" max="8" width="14.7109375" customWidth="1"/>
    <col min="9" max="9" width="11.5703125" customWidth="1"/>
    <col min="10" max="10" width="12.140625" customWidth="1"/>
    <col min="11" max="11" width="13.85546875" customWidth="1"/>
    <col min="12" max="12" width="15.7109375" customWidth="1"/>
    <col min="13" max="13" width="15" customWidth="1"/>
    <col min="14" max="14" width="13.28515625" bestFit="1" customWidth="1"/>
    <col min="15" max="15" width="10.5703125" bestFit="1" customWidth="1"/>
    <col min="16" max="16" width="14.7109375" bestFit="1" customWidth="1"/>
  </cols>
  <sheetData>
    <row r="1" spans="1:16" ht="18.75" x14ac:dyDescent="0.25">
      <c r="A1" s="136" t="s">
        <v>44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</row>
    <row r="2" spans="1:16" ht="18.75" x14ac:dyDescent="0.25">
      <c r="A2" s="136" t="s">
        <v>26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t="s">
        <v>47</v>
      </c>
    </row>
    <row r="3" spans="1:16" x14ac:dyDescent="0.25">
      <c r="A3" s="137" t="s">
        <v>22</v>
      </c>
      <c r="B3" s="138"/>
      <c r="C3" s="138"/>
      <c r="D3" s="139"/>
      <c r="E3" s="137">
        <v>3694</v>
      </c>
      <c r="F3" s="138"/>
      <c r="G3" s="139"/>
      <c r="H3" s="50"/>
      <c r="I3" s="50"/>
      <c r="J3" s="51"/>
      <c r="K3" s="51"/>
      <c r="L3" s="51"/>
      <c r="M3" s="51"/>
    </row>
    <row r="4" spans="1:16" x14ac:dyDescent="0.25">
      <c r="A4" s="140" t="s">
        <v>3</v>
      </c>
      <c r="B4" s="140"/>
      <c r="C4" s="140"/>
      <c r="D4" s="141"/>
      <c r="E4" s="140" t="s">
        <v>4</v>
      </c>
      <c r="F4" s="140"/>
      <c r="G4" s="140"/>
      <c r="H4" s="141" t="s">
        <v>5</v>
      </c>
      <c r="I4" s="142"/>
      <c r="J4" s="52"/>
      <c r="K4" s="52"/>
      <c r="L4" s="52"/>
      <c r="M4" s="52"/>
    </row>
    <row r="5" spans="1:16" x14ac:dyDescent="0.25">
      <c r="A5" s="75" t="s">
        <v>12</v>
      </c>
      <c r="B5" s="143">
        <v>2019</v>
      </c>
      <c r="C5" s="143"/>
      <c r="D5" s="143"/>
      <c r="E5" s="144">
        <v>2020</v>
      </c>
      <c r="F5" s="144"/>
      <c r="G5" s="144"/>
      <c r="H5" s="76">
        <v>2021</v>
      </c>
      <c r="I5" s="77" t="s">
        <v>12</v>
      </c>
      <c r="J5" s="78" t="s">
        <v>24</v>
      </c>
      <c r="K5" s="79">
        <v>2023</v>
      </c>
      <c r="L5" s="79">
        <v>2024</v>
      </c>
      <c r="M5" s="79">
        <v>2025</v>
      </c>
    </row>
    <row r="6" spans="1:16" x14ac:dyDescent="0.25">
      <c r="A6" s="53" t="s">
        <v>13</v>
      </c>
      <c r="B6" s="145">
        <v>5153504.25</v>
      </c>
      <c r="C6" s="145"/>
      <c r="D6" s="145"/>
      <c r="E6" s="146">
        <v>4862834.57</v>
      </c>
      <c r="F6" s="146"/>
      <c r="G6" s="146"/>
      <c r="H6" s="54">
        <v>5510956.96</v>
      </c>
      <c r="I6" s="55" t="s">
        <v>13</v>
      </c>
      <c r="J6" s="54">
        <v>5260512.26</v>
      </c>
      <c r="K6" s="54">
        <v>4458246.25</v>
      </c>
      <c r="L6" s="54">
        <v>4475346.25</v>
      </c>
      <c r="M6" s="54">
        <v>4477446.25</v>
      </c>
      <c r="N6" s="10"/>
    </row>
    <row r="7" spans="1:16" x14ac:dyDescent="0.25">
      <c r="A7" s="53" t="s">
        <v>14</v>
      </c>
      <c r="B7" s="145">
        <v>249381.69</v>
      </c>
      <c r="C7" s="145"/>
      <c r="D7" s="145"/>
      <c r="E7" s="146">
        <v>1114299.2</v>
      </c>
      <c r="F7" s="146"/>
      <c r="G7" s="146"/>
      <c r="H7" s="54">
        <v>1210694.53</v>
      </c>
      <c r="I7" s="55" t="s">
        <v>14</v>
      </c>
      <c r="J7" s="54">
        <v>252894.32</v>
      </c>
      <c r="K7" s="54">
        <v>479486.28</v>
      </c>
      <c r="L7" s="54">
        <v>471941.33</v>
      </c>
      <c r="M7" s="54">
        <v>471941.33</v>
      </c>
      <c r="N7" s="10"/>
    </row>
    <row r="8" spans="1:16" x14ac:dyDescent="0.25">
      <c r="A8" s="53" t="s">
        <v>15</v>
      </c>
      <c r="B8" s="145">
        <v>1179382.8799999999</v>
      </c>
      <c r="C8" s="145"/>
      <c r="D8" s="145"/>
      <c r="E8" s="146">
        <v>915459.77</v>
      </c>
      <c r="F8" s="146"/>
      <c r="G8" s="146"/>
      <c r="H8" s="54">
        <v>1137149.1000000001</v>
      </c>
      <c r="I8" s="55" t="s">
        <v>15</v>
      </c>
      <c r="J8" s="54">
        <v>1556700.58</v>
      </c>
      <c r="K8" s="54">
        <v>1568199.23</v>
      </c>
      <c r="L8" s="54">
        <v>1591802.62</v>
      </c>
      <c r="M8" s="54">
        <v>1591802.62</v>
      </c>
      <c r="N8" s="2"/>
    </row>
    <row r="9" spans="1:16" x14ac:dyDescent="0.25">
      <c r="A9" s="53" t="s">
        <v>16</v>
      </c>
      <c r="B9" s="147">
        <f>SUM(B6:B8)</f>
        <v>6582268.8200000003</v>
      </c>
      <c r="C9" s="148"/>
      <c r="D9" s="148"/>
      <c r="E9" s="146">
        <f>SUM(E6:E8)</f>
        <v>6892593.540000001</v>
      </c>
      <c r="F9" s="146"/>
      <c r="G9" s="146"/>
      <c r="H9" s="54">
        <f>SUM(H6:H8)</f>
        <v>7858800.5899999999</v>
      </c>
      <c r="I9" s="55" t="s">
        <v>16</v>
      </c>
      <c r="J9" s="54">
        <f>SUM(J5:J8)</f>
        <v>7070107.1600000001</v>
      </c>
      <c r="K9" s="54">
        <f>SUM(K6:K8)</f>
        <v>6505931.7599999998</v>
      </c>
      <c r="L9" s="54">
        <f>SUM(L6:L8)</f>
        <v>6539090.2000000002</v>
      </c>
      <c r="M9" s="54">
        <f>SUM(M6:M8)</f>
        <v>6541190.2000000002</v>
      </c>
      <c r="N9" s="2"/>
    </row>
    <row r="10" spans="1:16" x14ac:dyDescent="0.25">
      <c r="A10" s="56"/>
      <c r="B10" s="149"/>
      <c r="C10" s="149"/>
      <c r="D10" s="149"/>
      <c r="E10" s="149"/>
      <c r="F10" s="149"/>
      <c r="G10" s="149"/>
      <c r="H10" s="56"/>
      <c r="I10" s="57"/>
      <c r="J10" s="52"/>
      <c r="K10" s="52"/>
      <c r="L10" s="52"/>
      <c r="M10" s="52"/>
      <c r="N10" s="2"/>
    </row>
    <row r="11" spans="1:16" ht="33.75" x14ac:dyDescent="0.25">
      <c r="A11" s="53" t="s">
        <v>0</v>
      </c>
      <c r="B11" s="150">
        <f>E9+H9+J9</f>
        <v>21821501.289999999</v>
      </c>
      <c r="C11" s="151"/>
      <c r="D11" s="151"/>
      <c r="E11" s="152" t="s">
        <v>1</v>
      </c>
      <c r="F11" s="152"/>
      <c r="G11" s="152"/>
      <c r="H11" s="60">
        <f>B11/3</f>
        <v>7273833.7633333327</v>
      </c>
      <c r="I11" s="61" t="s">
        <v>8</v>
      </c>
      <c r="J11" s="62">
        <f>J9</f>
        <v>7070107.1600000001</v>
      </c>
      <c r="K11" s="62">
        <f>K9</f>
        <v>6505931.7599999998</v>
      </c>
      <c r="L11" s="62">
        <f>L9</f>
        <v>6539090.2000000002</v>
      </c>
      <c r="M11" s="62">
        <f>M9</f>
        <v>6541190.2000000002</v>
      </c>
      <c r="N11" s="2"/>
    </row>
    <row r="12" spans="1:16" ht="26.25" customHeight="1" x14ac:dyDescent="0.25">
      <c r="A12" s="153" t="s">
        <v>46</v>
      </c>
      <c r="B12" s="154"/>
      <c r="C12" s="154"/>
      <c r="D12" s="155"/>
      <c r="E12" s="156">
        <v>615264.1</v>
      </c>
      <c r="F12" s="156"/>
      <c r="G12" s="156"/>
      <c r="H12" s="56"/>
      <c r="I12" s="59" t="s">
        <v>20</v>
      </c>
      <c r="J12" s="63">
        <v>615264.1</v>
      </c>
      <c r="K12" s="63">
        <v>348930</v>
      </c>
      <c r="L12" s="63">
        <v>348930</v>
      </c>
      <c r="M12" s="63">
        <v>348930</v>
      </c>
      <c r="N12" s="2"/>
    </row>
    <row r="13" spans="1:16" ht="45" x14ac:dyDescent="0.25">
      <c r="A13" s="64" t="s">
        <v>10</v>
      </c>
      <c r="B13" s="150">
        <f>H11-E12</f>
        <v>6658569.6633333331</v>
      </c>
      <c r="C13" s="151"/>
      <c r="D13" s="151"/>
      <c r="E13" s="149"/>
      <c r="F13" s="149"/>
      <c r="G13" s="149"/>
      <c r="H13" s="57"/>
      <c r="I13" s="59" t="s">
        <v>21</v>
      </c>
      <c r="J13" s="65">
        <f>J11-J12</f>
        <v>6454843.0600000005</v>
      </c>
      <c r="K13" s="65">
        <f t="shared" ref="K13:M13" si="0">K11-K12</f>
        <v>6157001.7599999998</v>
      </c>
      <c r="L13" s="65">
        <f t="shared" si="0"/>
        <v>6190160.2000000002</v>
      </c>
      <c r="M13" s="65">
        <f t="shared" si="0"/>
        <v>6192260.2000000002</v>
      </c>
      <c r="N13" s="2"/>
    </row>
    <row r="14" spans="1:16" x14ac:dyDescent="0.25">
      <c r="A14" s="157" t="s">
        <v>39</v>
      </c>
      <c r="B14" s="157"/>
      <c r="C14" s="157"/>
      <c r="D14" s="157"/>
      <c r="E14" s="157"/>
      <c r="F14" s="157"/>
      <c r="G14" s="157"/>
      <c r="H14" s="153"/>
      <c r="I14" s="153" t="s">
        <v>11</v>
      </c>
      <c r="J14" s="154"/>
      <c r="K14" s="154"/>
      <c r="L14" s="155"/>
      <c r="M14" s="52"/>
      <c r="N14" s="2"/>
    </row>
    <row r="15" spans="1:16" ht="15" customHeight="1" x14ac:dyDescent="0.25">
      <c r="A15" s="64" t="s">
        <v>17</v>
      </c>
      <c r="B15" s="158" t="s">
        <v>36</v>
      </c>
      <c r="C15" s="158"/>
      <c r="D15" s="159" t="s">
        <v>45</v>
      </c>
      <c r="E15" s="160"/>
      <c r="F15" s="160"/>
      <c r="G15" s="160"/>
      <c r="H15" s="161"/>
      <c r="I15" s="56"/>
      <c r="J15" s="66">
        <v>2022</v>
      </c>
      <c r="K15" s="66">
        <v>2023</v>
      </c>
      <c r="L15" s="66">
        <v>2024</v>
      </c>
      <c r="M15" s="66">
        <v>2025</v>
      </c>
      <c r="N15" s="2"/>
    </row>
    <row r="16" spans="1:16" x14ac:dyDescent="0.25">
      <c r="A16" s="67"/>
      <c r="B16" s="162">
        <v>1288724.1299999999</v>
      </c>
      <c r="C16" s="162"/>
      <c r="D16" s="156">
        <v>997208.28</v>
      </c>
      <c r="E16" s="156"/>
      <c r="F16" s="156"/>
      <c r="G16" s="149"/>
      <c r="H16" s="163"/>
      <c r="I16" s="56"/>
      <c r="J16" s="68">
        <v>1078868.4099999999</v>
      </c>
      <c r="K16" s="68">
        <v>1150338.5600000001</v>
      </c>
      <c r="L16" s="68">
        <v>1186003.67</v>
      </c>
      <c r="M16" s="68">
        <v>1186003.6399999999</v>
      </c>
      <c r="N16" s="11"/>
      <c r="O16" s="5"/>
      <c r="P16" s="1"/>
    </row>
    <row r="17" spans="1:14" ht="15" customHeight="1" x14ac:dyDescent="0.25">
      <c r="A17" s="164" t="s">
        <v>28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6"/>
      <c r="M17" s="52"/>
      <c r="N17" s="11"/>
    </row>
    <row r="18" spans="1:14" ht="43.5" customHeight="1" x14ac:dyDescent="0.25">
      <c r="A18" s="153" t="s">
        <v>18</v>
      </c>
      <c r="B18" s="154"/>
      <c r="C18" s="154"/>
      <c r="D18" s="154"/>
      <c r="E18" s="155"/>
      <c r="F18" s="167" t="s">
        <v>34</v>
      </c>
      <c r="G18" s="167"/>
      <c r="H18" s="164"/>
      <c r="I18" s="58">
        <f>B16/100*27.2</f>
        <v>350532.96335999999</v>
      </c>
      <c r="J18" s="168"/>
      <c r="K18" s="169"/>
      <c r="L18" s="169"/>
      <c r="M18" s="170"/>
      <c r="N18" s="11"/>
    </row>
    <row r="19" spans="1:14" x14ac:dyDescent="0.25">
      <c r="A19" s="159"/>
      <c r="B19" s="160"/>
      <c r="C19" s="160"/>
      <c r="D19" s="160"/>
      <c r="E19" s="161"/>
      <c r="F19" s="164" t="s">
        <v>35</v>
      </c>
      <c r="G19" s="165"/>
      <c r="H19" s="166"/>
      <c r="I19" s="58">
        <f>B16/100*31.2</f>
        <v>402081.92855999997</v>
      </c>
      <c r="J19" s="168"/>
      <c r="K19" s="169"/>
      <c r="L19" s="169"/>
      <c r="M19" s="170"/>
      <c r="N19" s="11"/>
    </row>
    <row r="20" spans="1:14" ht="22.5" x14ac:dyDescent="0.25">
      <c r="A20" s="159"/>
      <c r="B20" s="160"/>
      <c r="C20" s="160"/>
      <c r="D20" s="160"/>
      <c r="E20" s="161"/>
      <c r="F20" s="164" t="s">
        <v>40</v>
      </c>
      <c r="G20" s="165"/>
      <c r="H20" s="166"/>
      <c r="I20" s="58">
        <f>B16/100*27</f>
        <v>347955.51510000002</v>
      </c>
      <c r="J20" s="69" t="s">
        <v>37</v>
      </c>
      <c r="K20" s="70">
        <f>I20+A21</f>
        <v>1345163.7951</v>
      </c>
      <c r="L20" s="71" t="s">
        <v>38</v>
      </c>
      <c r="M20" s="72">
        <v>1074834.79</v>
      </c>
      <c r="N20" s="11"/>
    </row>
    <row r="21" spans="1:14" ht="22.5" x14ac:dyDescent="0.25">
      <c r="A21" s="73">
        <f>D16</f>
        <v>997208.28</v>
      </c>
      <c r="B21" s="58">
        <f>B13</f>
        <v>6658569.6633333331</v>
      </c>
      <c r="C21" s="171">
        <f>A21/B21*100</f>
        <v>14.976313689279472</v>
      </c>
      <c r="D21" s="171"/>
      <c r="E21" s="171"/>
      <c r="F21" s="157" t="s">
        <v>6</v>
      </c>
      <c r="G21" s="157"/>
      <c r="H21" s="153"/>
      <c r="I21" s="64" t="s">
        <v>9</v>
      </c>
      <c r="J21" s="74">
        <f>J16/J13*100</f>
        <v>16.714092038668401</v>
      </c>
      <c r="K21" s="74">
        <f t="shared" ref="K21:M21" si="1">K16/K13*100</f>
        <v>18.683421003277413</v>
      </c>
      <c r="L21" s="74">
        <f t="shared" si="1"/>
        <v>19.159498812324756</v>
      </c>
      <c r="M21" s="74">
        <f t="shared" si="1"/>
        <v>19.153000708852638</v>
      </c>
      <c r="N21" s="11"/>
    </row>
    <row r="22" spans="1:14" x14ac:dyDescent="0.25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1:14" x14ac:dyDescent="0.25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1"/>
    </row>
    <row r="24" spans="1:14" x14ac:dyDescent="0.25">
      <c r="A24" s="82" t="s">
        <v>30</v>
      </c>
      <c r="B24" s="82" t="s">
        <v>31</v>
      </c>
      <c r="C24" s="148" t="s">
        <v>32</v>
      </c>
      <c r="D24" s="148"/>
      <c r="E24" s="148"/>
      <c r="F24" s="148"/>
      <c r="G24" s="148"/>
      <c r="H24" s="148"/>
      <c r="I24" s="148"/>
      <c r="J24" s="148" t="s">
        <v>48</v>
      </c>
      <c r="K24" s="148"/>
      <c r="L24" s="148"/>
      <c r="M24" s="83">
        <f>B16-M20</f>
        <v>213889.33999999985</v>
      </c>
    </row>
    <row r="25" spans="1:14" x14ac:dyDescent="0.25">
      <c r="A25" s="81"/>
      <c r="B25" s="81"/>
      <c r="C25" s="172" t="s">
        <v>33</v>
      </c>
      <c r="D25" s="173"/>
      <c r="E25" s="173"/>
      <c r="F25" s="173"/>
      <c r="G25" s="173"/>
      <c r="H25" s="174"/>
      <c r="I25" s="80"/>
      <c r="J25" s="148" t="s">
        <v>49</v>
      </c>
      <c r="K25" s="148"/>
      <c r="L25" s="148"/>
      <c r="M25" s="83">
        <f>I20-M24</f>
        <v>134066.17510000017</v>
      </c>
    </row>
    <row r="26" spans="1:14" x14ac:dyDescent="0.25">
      <c r="A26" s="81"/>
      <c r="B26" s="81"/>
      <c r="C26" s="148">
        <v>2020</v>
      </c>
      <c r="D26" s="148"/>
      <c r="E26" s="148"/>
      <c r="F26" s="148"/>
      <c r="G26" s="148"/>
      <c r="H26" s="148"/>
      <c r="I26" s="84">
        <v>0.19</v>
      </c>
      <c r="J26" s="81"/>
      <c r="K26" s="81"/>
      <c r="L26" s="81"/>
      <c r="M26" s="81"/>
    </row>
    <row r="27" spans="1:14" x14ac:dyDescent="0.25">
      <c r="A27" s="81"/>
      <c r="B27" s="81"/>
      <c r="C27" s="148">
        <v>2021</v>
      </c>
      <c r="D27" s="148"/>
      <c r="E27" s="148"/>
      <c r="F27" s="148"/>
      <c r="G27" s="148"/>
      <c r="H27" s="148"/>
      <c r="I27" s="84">
        <v>0.24</v>
      </c>
      <c r="J27" s="81"/>
      <c r="K27" s="81"/>
      <c r="L27" s="81"/>
      <c r="M27" s="81"/>
    </row>
    <row r="28" spans="1:14" x14ac:dyDescent="0.25">
      <c r="A28" s="81"/>
      <c r="B28" s="81"/>
      <c r="C28" s="148">
        <v>2022</v>
      </c>
      <c r="D28" s="148"/>
      <c r="E28" s="148"/>
      <c r="F28" s="148"/>
      <c r="G28" s="148"/>
      <c r="H28" s="148"/>
      <c r="I28" s="84">
        <v>0.26</v>
      </c>
      <c r="J28" s="81"/>
      <c r="K28" s="81"/>
      <c r="L28" s="81"/>
      <c r="M28" s="81"/>
    </row>
    <row r="29" spans="1:14" x14ac:dyDescent="0.25">
      <c r="A29" s="81"/>
      <c r="B29" s="81"/>
      <c r="C29" s="148">
        <v>2023</v>
      </c>
      <c r="D29" s="148"/>
      <c r="E29" s="148"/>
      <c r="F29" s="148"/>
      <c r="G29" s="148"/>
      <c r="H29" s="148"/>
      <c r="I29" s="84">
        <v>0.27</v>
      </c>
      <c r="J29" s="81"/>
      <c r="K29" s="81"/>
      <c r="L29" s="81"/>
      <c r="M29" s="81"/>
    </row>
    <row r="30" spans="1:14" x14ac:dyDescent="0.25">
      <c r="A30" s="81"/>
      <c r="B30" s="81"/>
      <c r="C30" s="148">
        <v>2024</v>
      </c>
      <c r="D30" s="148"/>
      <c r="E30" s="148"/>
      <c r="F30" s="148"/>
      <c r="G30" s="148"/>
      <c r="H30" s="148"/>
      <c r="I30" s="84">
        <v>0.28000000000000003</v>
      </c>
      <c r="J30" s="81"/>
      <c r="K30" s="81"/>
      <c r="L30" s="81"/>
      <c r="M30" s="81"/>
    </row>
    <row r="31" spans="1:14" x14ac:dyDescent="0.2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</row>
  </sheetData>
  <mergeCells count="52">
    <mergeCell ref="C30:H30"/>
    <mergeCell ref="C25:H25"/>
    <mergeCell ref="J25:L25"/>
    <mergeCell ref="C26:H26"/>
    <mergeCell ref="C27:H27"/>
    <mergeCell ref="C28:H28"/>
    <mergeCell ref="C29:H29"/>
    <mergeCell ref="J24:L24"/>
    <mergeCell ref="A17:L17"/>
    <mergeCell ref="A18:E18"/>
    <mergeCell ref="F18:H18"/>
    <mergeCell ref="J18:M18"/>
    <mergeCell ref="A19:E19"/>
    <mergeCell ref="F19:H19"/>
    <mergeCell ref="J19:M19"/>
    <mergeCell ref="A20:E20"/>
    <mergeCell ref="F20:H20"/>
    <mergeCell ref="C21:E21"/>
    <mergeCell ref="F21:H21"/>
    <mergeCell ref="C24:I24"/>
    <mergeCell ref="A14:H14"/>
    <mergeCell ref="I14:L14"/>
    <mergeCell ref="B15:C15"/>
    <mergeCell ref="D15:H15"/>
    <mergeCell ref="B16:C16"/>
    <mergeCell ref="D16:F16"/>
    <mergeCell ref="G16:H16"/>
    <mergeCell ref="B11:D11"/>
    <mergeCell ref="E11:G11"/>
    <mergeCell ref="A12:D12"/>
    <mergeCell ref="E12:G12"/>
    <mergeCell ref="B13:D13"/>
    <mergeCell ref="E13:G13"/>
    <mergeCell ref="B8:D8"/>
    <mergeCell ref="E8:G8"/>
    <mergeCell ref="B9:D9"/>
    <mergeCell ref="E9:G9"/>
    <mergeCell ref="B10:D10"/>
    <mergeCell ref="E10:G10"/>
    <mergeCell ref="B5:D5"/>
    <mergeCell ref="E5:G5"/>
    <mergeCell ref="B6:D6"/>
    <mergeCell ref="E6:G6"/>
    <mergeCell ref="B7:D7"/>
    <mergeCell ref="E7:G7"/>
    <mergeCell ref="A1:M1"/>
    <mergeCell ref="A2:M2"/>
    <mergeCell ref="A3:D3"/>
    <mergeCell ref="E3:G3"/>
    <mergeCell ref="A4:D4"/>
    <mergeCell ref="E4:G4"/>
    <mergeCell ref="H4:I4"/>
  </mergeCells>
  <printOptions horizontalCentered="1" verticalCentered="1"/>
  <pageMargins left="0" right="0" top="0.98425196850393704" bottom="0.78740157480314965" header="0.23622047244094491" footer="0.23622047244094491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ECFDB-68DF-4254-BDB6-E727B3D572EF}">
  <dimension ref="A1:P31"/>
  <sheetViews>
    <sheetView tabSelected="1" workbookViewId="0">
      <selection sqref="A1:M30"/>
    </sheetView>
  </sheetViews>
  <sheetFormatPr defaultRowHeight="15" x14ac:dyDescent="0.25"/>
  <cols>
    <col min="1" max="1" width="13.5703125" customWidth="1"/>
    <col min="2" max="2" width="13.7109375" customWidth="1"/>
    <col min="3" max="3" width="2.7109375" customWidth="1"/>
    <col min="4" max="4" width="5" customWidth="1"/>
    <col min="5" max="5" width="6" customWidth="1"/>
    <col min="6" max="7" width="6.85546875" customWidth="1"/>
    <col min="8" max="8" width="14.7109375" customWidth="1"/>
    <col min="9" max="9" width="11.5703125" customWidth="1"/>
    <col min="10" max="10" width="12.140625" customWidth="1"/>
    <col min="11" max="11" width="13.85546875" customWidth="1"/>
    <col min="12" max="12" width="19.28515625" customWidth="1"/>
    <col min="13" max="13" width="15" customWidth="1"/>
    <col min="14" max="14" width="13.28515625" bestFit="1" customWidth="1"/>
    <col min="15" max="15" width="11.5703125" bestFit="1" customWidth="1"/>
    <col min="16" max="16" width="14.7109375" bestFit="1" customWidth="1"/>
  </cols>
  <sheetData>
    <row r="1" spans="1:16" ht="18.75" x14ac:dyDescent="0.25">
      <c r="A1" s="136" t="s">
        <v>44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</row>
    <row r="2" spans="1:16" ht="18.75" x14ac:dyDescent="0.25">
      <c r="A2" s="136" t="s">
        <v>26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</row>
    <row r="3" spans="1:16" x14ac:dyDescent="0.25">
      <c r="A3" s="137" t="s">
        <v>22</v>
      </c>
      <c r="B3" s="138"/>
      <c r="C3" s="138"/>
      <c r="D3" s="139"/>
      <c r="E3" s="137">
        <v>3694</v>
      </c>
      <c r="F3" s="138"/>
      <c r="G3" s="139"/>
      <c r="H3" s="50"/>
      <c r="I3" s="50"/>
      <c r="J3" s="51"/>
      <c r="K3" s="51"/>
      <c r="L3" s="51"/>
      <c r="M3" s="51"/>
    </row>
    <row r="4" spans="1:16" x14ac:dyDescent="0.25">
      <c r="A4" s="140" t="s">
        <v>3</v>
      </c>
      <c r="B4" s="140"/>
      <c r="C4" s="140"/>
      <c r="D4" s="141"/>
      <c r="E4" s="140" t="s">
        <v>4</v>
      </c>
      <c r="F4" s="140"/>
      <c r="G4" s="140"/>
      <c r="H4" s="141" t="s">
        <v>5</v>
      </c>
      <c r="I4" s="142"/>
      <c r="J4" s="52"/>
      <c r="K4" s="52"/>
      <c r="L4" s="52"/>
      <c r="M4" s="52"/>
    </row>
    <row r="5" spans="1:16" x14ac:dyDescent="0.25">
      <c r="A5" s="75" t="s">
        <v>12</v>
      </c>
      <c r="B5" s="143">
        <v>2019</v>
      </c>
      <c r="C5" s="143"/>
      <c r="D5" s="143"/>
      <c r="E5" s="144">
        <v>2020</v>
      </c>
      <c r="F5" s="144"/>
      <c r="G5" s="144"/>
      <c r="H5" s="76">
        <v>2021</v>
      </c>
      <c r="I5" s="77" t="s">
        <v>12</v>
      </c>
      <c r="J5" s="78" t="s">
        <v>24</v>
      </c>
      <c r="K5" s="79">
        <v>2023</v>
      </c>
      <c r="L5" s="79">
        <v>2024</v>
      </c>
      <c r="M5" s="79">
        <v>2025</v>
      </c>
    </row>
    <row r="6" spans="1:16" x14ac:dyDescent="0.25">
      <c r="A6" s="53" t="s">
        <v>13</v>
      </c>
      <c r="B6" s="145">
        <v>5153504.25</v>
      </c>
      <c r="C6" s="145"/>
      <c r="D6" s="145"/>
      <c r="E6" s="146">
        <v>4862834.57</v>
      </c>
      <c r="F6" s="146"/>
      <c r="G6" s="146"/>
      <c r="H6" s="54">
        <v>5510956.96</v>
      </c>
      <c r="I6" s="55" t="s">
        <v>13</v>
      </c>
      <c r="J6" s="54">
        <v>5260512.26</v>
      </c>
      <c r="K6" s="54">
        <v>4458246.25</v>
      </c>
      <c r="L6" s="54">
        <v>4475346.25</v>
      </c>
      <c r="M6" s="54">
        <v>4477446.25</v>
      </c>
      <c r="N6" s="10"/>
    </row>
    <row r="7" spans="1:16" x14ac:dyDescent="0.25">
      <c r="A7" s="53" t="s">
        <v>14</v>
      </c>
      <c r="B7" s="145">
        <v>249381.69</v>
      </c>
      <c r="C7" s="145"/>
      <c r="D7" s="145"/>
      <c r="E7" s="146">
        <v>1114299.2</v>
      </c>
      <c r="F7" s="146"/>
      <c r="G7" s="146"/>
      <c r="H7" s="54">
        <v>1210694.53</v>
      </c>
      <c r="I7" s="55" t="s">
        <v>14</v>
      </c>
      <c r="J7" s="54">
        <v>252894.32</v>
      </c>
      <c r="K7" s="54">
        <v>479486.28</v>
      </c>
      <c r="L7" s="54">
        <v>471941.33</v>
      </c>
      <c r="M7" s="54">
        <v>471941.33</v>
      </c>
      <c r="N7" s="10"/>
    </row>
    <row r="8" spans="1:16" x14ac:dyDescent="0.25">
      <c r="A8" s="53" t="s">
        <v>15</v>
      </c>
      <c r="B8" s="145">
        <v>1179382.8799999999</v>
      </c>
      <c r="C8" s="145"/>
      <c r="D8" s="145"/>
      <c r="E8" s="146">
        <v>915459.77</v>
      </c>
      <c r="F8" s="146"/>
      <c r="G8" s="146"/>
      <c r="H8" s="54">
        <v>1137149.1000000001</v>
      </c>
      <c r="I8" s="55" t="s">
        <v>15</v>
      </c>
      <c r="J8" s="54">
        <v>1556700.58</v>
      </c>
      <c r="K8" s="54">
        <v>1568199.23</v>
      </c>
      <c r="L8" s="54">
        <v>1591802.62</v>
      </c>
      <c r="M8" s="54">
        <v>1591802.62</v>
      </c>
      <c r="N8" s="2"/>
    </row>
    <row r="9" spans="1:16" x14ac:dyDescent="0.25">
      <c r="A9" s="53" t="s">
        <v>16</v>
      </c>
      <c r="B9" s="147">
        <f>SUM(B6:B8)</f>
        <v>6582268.8200000003</v>
      </c>
      <c r="C9" s="148"/>
      <c r="D9" s="148"/>
      <c r="E9" s="146">
        <f>SUM(E6:E8)</f>
        <v>6892593.540000001</v>
      </c>
      <c r="F9" s="146"/>
      <c r="G9" s="146"/>
      <c r="H9" s="54">
        <f>SUM(H6:H8)</f>
        <v>7858800.5899999999</v>
      </c>
      <c r="I9" s="55" t="s">
        <v>16</v>
      </c>
      <c r="J9" s="54">
        <f>SUM(J5:J8)</f>
        <v>7070107.1600000001</v>
      </c>
      <c r="K9" s="54">
        <f>SUM(K6:K8)</f>
        <v>6505931.7599999998</v>
      </c>
      <c r="L9" s="54">
        <f>SUM(L6:L8)</f>
        <v>6539090.2000000002</v>
      </c>
      <c r="M9" s="54">
        <f>SUM(M6:M8)</f>
        <v>6541190.2000000002</v>
      </c>
      <c r="N9" s="2"/>
    </row>
    <row r="10" spans="1:16" x14ac:dyDescent="0.25">
      <c r="A10" s="56"/>
      <c r="B10" s="149"/>
      <c r="C10" s="149"/>
      <c r="D10" s="149"/>
      <c r="E10" s="149"/>
      <c r="F10" s="149"/>
      <c r="G10" s="149"/>
      <c r="H10" s="56"/>
      <c r="I10" s="57"/>
      <c r="J10" s="52"/>
      <c r="K10" s="52"/>
      <c r="L10" s="52"/>
      <c r="M10" s="52"/>
      <c r="N10" s="2"/>
    </row>
    <row r="11" spans="1:16" ht="33.75" x14ac:dyDescent="0.25">
      <c r="A11" s="53" t="s">
        <v>0</v>
      </c>
      <c r="B11" s="150">
        <f>E9+H9+J9</f>
        <v>21821501.289999999</v>
      </c>
      <c r="C11" s="151"/>
      <c r="D11" s="151"/>
      <c r="E11" s="152" t="s">
        <v>1</v>
      </c>
      <c r="F11" s="152"/>
      <c r="G11" s="152"/>
      <c r="H11" s="60">
        <f>B11/3</f>
        <v>7273833.7633333327</v>
      </c>
      <c r="I11" s="61" t="s">
        <v>8</v>
      </c>
      <c r="J11" s="62">
        <f>J9</f>
        <v>7070107.1600000001</v>
      </c>
      <c r="K11" s="62">
        <f>K9</f>
        <v>6505931.7599999998</v>
      </c>
      <c r="L11" s="62">
        <f>L9</f>
        <v>6539090.2000000002</v>
      </c>
      <c r="M11" s="62">
        <f>M9</f>
        <v>6541190.2000000002</v>
      </c>
      <c r="N11" s="2"/>
    </row>
    <row r="12" spans="1:16" ht="26.25" customHeight="1" x14ac:dyDescent="0.25">
      <c r="A12" s="153" t="s">
        <v>46</v>
      </c>
      <c r="B12" s="154"/>
      <c r="C12" s="154"/>
      <c r="D12" s="155"/>
      <c r="E12" s="156">
        <v>615264.1</v>
      </c>
      <c r="F12" s="156"/>
      <c r="G12" s="156"/>
      <c r="H12" s="56"/>
      <c r="I12" s="59" t="s">
        <v>20</v>
      </c>
      <c r="J12" s="63">
        <v>615264.1</v>
      </c>
      <c r="K12" s="63">
        <v>348930</v>
      </c>
      <c r="L12" s="63">
        <v>348930</v>
      </c>
      <c r="M12" s="63">
        <v>348930</v>
      </c>
      <c r="N12" s="2"/>
    </row>
    <row r="13" spans="1:16" ht="45" x14ac:dyDescent="0.25">
      <c r="A13" s="64" t="s">
        <v>10</v>
      </c>
      <c r="B13" s="150">
        <f>H11-E12</f>
        <v>6658569.6633333331</v>
      </c>
      <c r="C13" s="151"/>
      <c r="D13" s="151"/>
      <c r="E13" s="149"/>
      <c r="F13" s="149"/>
      <c r="G13" s="149"/>
      <c r="H13" s="57"/>
      <c r="I13" s="59" t="s">
        <v>21</v>
      </c>
      <c r="J13" s="65">
        <f>J11-J12</f>
        <v>6454843.0600000005</v>
      </c>
      <c r="K13" s="65">
        <f t="shared" ref="K13:M13" si="0">K11-K12</f>
        <v>6157001.7599999998</v>
      </c>
      <c r="L13" s="65">
        <f t="shared" si="0"/>
        <v>6190160.2000000002</v>
      </c>
      <c r="M13" s="65">
        <f t="shared" si="0"/>
        <v>6192260.2000000002</v>
      </c>
      <c r="N13" s="2"/>
    </row>
    <row r="14" spans="1:16" x14ac:dyDescent="0.25">
      <c r="A14" s="157" t="s">
        <v>39</v>
      </c>
      <c r="B14" s="157"/>
      <c r="C14" s="157"/>
      <c r="D14" s="157"/>
      <c r="E14" s="157"/>
      <c r="F14" s="157"/>
      <c r="G14" s="157"/>
      <c r="H14" s="153"/>
      <c r="I14" s="153" t="s">
        <v>11</v>
      </c>
      <c r="J14" s="154"/>
      <c r="K14" s="154"/>
      <c r="L14" s="155"/>
      <c r="M14" s="52"/>
      <c r="N14" s="2"/>
    </row>
    <row r="15" spans="1:16" ht="15" customHeight="1" x14ac:dyDescent="0.25">
      <c r="A15" s="64" t="s">
        <v>17</v>
      </c>
      <c r="B15" s="158" t="s">
        <v>36</v>
      </c>
      <c r="C15" s="158"/>
      <c r="D15" s="159" t="s">
        <v>45</v>
      </c>
      <c r="E15" s="160"/>
      <c r="F15" s="160"/>
      <c r="G15" s="160"/>
      <c r="H15" s="161"/>
      <c r="I15" s="56"/>
      <c r="J15" s="66">
        <v>2022</v>
      </c>
      <c r="K15" s="66">
        <v>2023</v>
      </c>
      <c r="L15" s="66">
        <v>2024</v>
      </c>
      <c r="M15" s="66">
        <v>2025</v>
      </c>
      <c r="N15" s="2"/>
    </row>
    <row r="16" spans="1:16" x14ac:dyDescent="0.25">
      <c r="A16" s="85">
        <v>930202.76</v>
      </c>
      <c r="B16" s="162">
        <v>1288724.1299999999</v>
      </c>
      <c r="C16" s="162"/>
      <c r="D16" s="156">
        <v>930202.76</v>
      </c>
      <c r="E16" s="156"/>
      <c r="F16" s="156"/>
      <c r="G16" s="149"/>
      <c r="H16" s="163"/>
      <c r="I16" s="56"/>
      <c r="J16" s="68">
        <v>930202.76</v>
      </c>
      <c r="K16" s="68">
        <v>1222450.69</v>
      </c>
      <c r="L16" s="68">
        <f>1186003.67+54125</f>
        <v>1240128.67</v>
      </c>
      <c r="M16" s="68">
        <f>1186003.64+54125</f>
        <v>1240128.6399999999</v>
      </c>
      <c r="N16" s="11"/>
      <c r="O16" s="5"/>
      <c r="P16" s="1"/>
    </row>
    <row r="17" spans="1:14" ht="15" customHeight="1" x14ac:dyDescent="0.25">
      <c r="A17" s="164" t="s">
        <v>28</v>
      </c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6"/>
      <c r="M17" s="52"/>
      <c r="N17" s="11"/>
    </row>
    <row r="18" spans="1:14" ht="43.5" customHeight="1" x14ac:dyDescent="0.25">
      <c r="A18" s="153" t="s">
        <v>18</v>
      </c>
      <c r="B18" s="154"/>
      <c r="C18" s="154"/>
      <c r="D18" s="154"/>
      <c r="E18" s="155"/>
      <c r="F18" s="167" t="s">
        <v>34</v>
      </c>
      <c r="G18" s="167"/>
      <c r="H18" s="164"/>
      <c r="I18" s="58">
        <f>B16/100*27.2</f>
        <v>350532.96335999999</v>
      </c>
      <c r="J18" s="168"/>
      <c r="K18" s="169"/>
      <c r="L18" s="169"/>
      <c r="M18" s="170"/>
      <c r="N18" s="11"/>
    </row>
    <row r="19" spans="1:14" x14ac:dyDescent="0.25">
      <c r="A19" s="159"/>
      <c r="B19" s="160"/>
      <c r="C19" s="160"/>
      <c r="D19" s="160"/>
      <c r="E19" s="161"/>
      <c r="F19" s="164" t="s">
        <v>35</v>
      </c>
      <c r="G19" s="165"/>
      <c r="H19" s="166"/>
      <c r="I19" s="58">
        <f>B16/100*31.2</f>
        <v>402081.92855999997</v>
      </c>
      <c r="J19" s="168"/>
      <c r="K19" s="169"/>
      <c r="L19" s="169"/>
      <c r="M19" s="170"/>
      <c r="N19" s="11"/>
    </row>
    <row r="20" spans="1:14" ht="22.5" x14ac:dyDescent="0.25">
      <c r="A20" s="159"/>
      <c r="B20" s="160"/>
      <c r="C20" s="160"/>
      <c r="D20" s="160"/>
      <c r="E20" s="161"/>
      <c r="F20" s="164" t="s">
        <v>40</v>
      </c>
      <c r="G20" s="165"/>
      <c r="H20" s="166"/>
      <c r="I20" s="58">
        <f>B16/100*27</f>
        <v>347955.51510000002</v>
      </c>
      <c r="J20" s="69" t="s">
        <v>37</v>
      </c>
      <c r="K20" s="70">
        <f>I20+A21</f>
        <v>1278158.2751</v>
      </c>
      <c r="L20" s="71" t="s">
        <v>38</v>
      </c>
      <c r="M20" s="72">
        <v>1222450.79</v>
      </c>
      <c r="N20" s="11"/>
    </row>
    <row r="21" spans="1:14" ht="22.5" x14ac:dyDescent="0.25">
      <c r="A21" s="73">
        <f>D16</f>
        <v>930202.76</v>
      </c>
      <c r="B21" s="58">
        <f>B13</f>
        <v>6658569.6633333331</v>
      </c>
      <c r="C21" s="171">
        <f>A21/B21*100</f>
        <v>13.970008681028547</v>
      </c>
      <c r="D21" s="171"/>
      <c r="E21" s="171"/>
      <c r="F21" s="157" t="s">
        <v>6</v>
      </c>
      <c r="G21" s="157"/>
      <c r="H21" s="153"/>
      <c r="I21" s="64" t="s">
        <v>9</v>
      </c>
      <c r="J21" s="74">
        <f>J16/J13*100</f>
        <v>14.410927598912062</v>
      </c>
      <c r="K21" s="74">
        <f t="shared" ref="K21:M21" si="1">K16/K13*100</f>
        <v>19.854642529775727</v>
      </c>
      <c r="L21" s="74">
        <f t="shared" si="1"/>
        <v>20.033870367361413</v>
      </c>
      <c r="M21" s="74">
        <f t="shared" si="1"/>
        <v>20.027075735609429</v>
      </c>
      <c r="N21" s="11"/>
    </row>
    <row r="22" spans="1:14" x14ac:dyDescent="0.25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1:14" x14ac:dyDescent="0.25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1"/>
    </row>
    <row r="24" spans="1:14" x14ac:dyDescent="0.25">
      <c r="A24" s="82" t="s">
        <v>30</v>
      </c>
      <c r="B24" s="82" t="s">
        <v>31</v>
      </c>
      <c r="C24" s="148" t="s">
        <v>32</v>
      </c>
      <c r="D24" s="148"/>
      <c r="E24" s="148"/>
      <c r="F24" s="148"/>
      <c r="G24" s="148"/>
      <c r="H24" s="148"/>
      <c r="I24" s="148"/>
      <c r="J24" s="148" t="s">
        <v>48</v>
      </c>
      <c r="K24" s="148"/>
      <c r="L24" s="148"/>
      <c r="M24" s="83">
        <f>B16-M20</f>
        <v>66273.339999999851</v>
      </c>
    </row>
    <row r="25" spans="1:14" x14ac:dyDescent="0.25">
      <c r="A25" s="81"/>
      <c r="B25" s="81"/>
      <c r="C25" s="172" t="s">
        <v>33</v>
      </c>
      <c r="D25" s="173"/>
      <c r="E25" s="173"/>
      <c r="F25" s="173"/>
      <c r="G25" s="173"/>
      <c r="H25" s="174"/>
      <c r="I25" s="80"/>
      <c r="J25" s="148" t="s">
        <v>50</v>
      </c>
      <c r="K25" s="148"/>
      <c r="L25" s="148"/>
      <c r="M25" s="83">
        <f>I20-M24</f>
        <v>281682.17510000017</v>
      </c>
    </row>
    <row r="26" spans="1:14" x14ac:dyDescent="0.25">
      <c r="A26" s="81"/>
      <c r="B26" s="81"/>
      <c r="C26" s="148">
        <v>2020</v>
      </c>
      <c r="D26" s="148"/>
      <c r="E26" s="148"/>
      <c r="F26" s="148"/>
      <c r="G26" s="148"/>
      <c r="H26" s="148"/>
      <c r="I26" s="84">
        <v>0.19</v>
      </c>
      <c r="J26" s="81"/>
      <c r="K26" s="81"/>
      <c r="L26" s="81"/>
      <c r="M26" s="81"/>
    </row>
    <row r="27" spans="1:14" x14ac:dyDescent="0.25">
      <c r="A27" s="81"/>
      <c r="B27" s="81"/>
      <c r="C27" s="148">
        <v>2021</v>
      </c>
      <c r="D27" s="148"/>
      <c r="E27" s="148"/>
      <c r="F27" s="148"/>
      <c r="G27" s="148"/>
      <c r="H27" s="148"/>
      <c r="I27" s="84">
        <v>0.24</v>
      </c>
      <c r="J27" s="81"/>
      <c r="K27" s="81"/>
      <c r="L27" s="81"/>
      <c r="M27" s="81"/>
    </row>
    <row r="28" spans="1:14" x14ac:dyDescent="0.25">
      <c r="A28" s="81"/>
      <c r="B28" s="81"/>
      <c r="C28" s="148">
        <v>2022</v>
      </c>
      <c r="D28" s="148"/>
      <c r="E28" s="148"/>
      <c r="F28" s="148"/>
      <c r="G28" s="148"/>
      <c r="H28" s="148"/>
      <c r="I28" s="84">
        <v>0.26</v>
      </c>
      <c r="J28" s="81"/>
      <c r="K28" s="81"/>
      <c r="L28" s="81"/>
      <c r="M28" s="81"/>
    </row>
    <row r="29" spans="1:14" x14ac:dyDescent="0.25">
      <c r="A29" s="81"/>
      <c r="B29" s="81"/>
      <c r="C29" s="148">
        <v>2023</v>
      </c>
      <c r="D29" s="148"/>
      <c r="E29" s="148"/>
      <c r="F29" s="148"/>
      <c r="G29" s="148"/>
      <c r="H29" s="148"/>
      <c r="I29" s="84">
        <v>0.27</v>
      </c>
      <c r="J29" s="81"/>
      <c r="K29" s="81"/>
      <c r="L29" s="81"/>
      <c r="M29" s="81"/>
    </row>
    <row r="30" spans="1:14" x14ac:dyDescent="0.25">
      <c r="A30" s="81"/>
      <c r="B30" s="81"/>
      <c r="C30" s="148">
        <v>2024</v>
      </c>
      <c r="D30" s="148"/>
      <c r="E30" s="148"/>
      <c r="F30" s="148"/>
      <c r="G30" s="148"/>
      <c r="H30" s="148"/>
      <c r="I30" s="84">
        <v>0.28000000000000003</v>
      </c>
      <c r="J30" s="81"/>
      <c r="K30" s="81"/>
      <c r="L30" s="81"/>
      <c r="M30" s="81"/>
    </row>
    <row r="31" spans="1:14" x14ac:dyDescent="0.25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</row>
  </sheetData>
  <mergeCells count="52">
    <mergeCell ref="A1:M1"/>
    <mergeCell ref="A2:M2"/>
    <mergeCell ref="A3:D3"/>
    <mergeCell ref="E3:G3"/>
    <mergeCell ref="A4:D4"/>
    <mergeCell ref="E4:G4"/>
    <mergeCell ref="H4:I4"/>
    <mergeCell ref="B5:D5"/>
    <mergeCell ref="E5:G5"/>
    <mergeCell ref="B6:D6"/>
    <mergeCell ref="E6:G6"/>
    <mergeCell ref="B7:D7"/>
    <mergeCell ref="E7:G7"/>
    <mergeCell ref="B8:D8"/>
    <mergeCell ref="E8:G8"/>
    <mergeCell ref="B9:D9"/>
    <mergeCell ref="E9:G9"/>
    <mergeCell ref="B10:D10"/>
    <mergeCell ref="E10:G10"/>
    <mergeCell ref="B11:D11"/>
    <mergeCell ref="E11:G11"/>
    <mergeCell ref="A12:D12"/>
    <mergeCell ref="E12:G12"/>
    <mergeCell ref="B13:D13"/>
    <mergeCell ref="E13:G13"/>
    <mergeCell ref="A14:H14"/>
    <mergeCell ref="I14:L14"/>
    <mergeCell ref="B15:C15"/>
    <mergeCell ref="D15:H15"/>
    <mergeCell ref="B16:C16"/>
    <mergeCell ref="D16:F16"/>
    <mergeCell ref="G16:H16"/>
    <mergeCell ref="J24:L24"/>
    <mergeCell ref="A17:L17"/>
    <mergeCell ref="A18:E18"/>
    <mergeCell ref="F18:H18"/>
    <mergeCell ref="J18:M18"/>
    <mergeCell ref="A19:E19"/>
    <mergeCell ref="F19:H19"/>
    <mergeCell ref="J19:M19"/>
    <mergeCell ref="A20:E20"/>
    <mergeCell ref="F20:H20"/>
    <mergeCell ref="C21:E21"/>
    <mergeCell ref="F21:H21"/>
    <mergeCell ref="C24:I24"/>
    <mergeCell ref="C30:H30"/>
    <mergeCell ref="C25:H25"/>
    <mergeCell ref="J25:L25"/>
    <mergeCell ref="C26:H26"/>
    <mergeCell ref="C27:H27"/>
    <mergeCell ref="C28:H28"/>
    <mergeCell ref="C29:H29"/>
  </mergeCells>
  <printOptions horizontalCentered="1"/>
  <pageMargins left="0" right="0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4</vt:i4>
      </vt:variant>
    </vt:vector>
  </HeadingPairs>
  <TitlesOfParts>
    <vt:vector size="8" baseType="lpstr">
      <vt:lpstr>base 2021 finale</vt:lpstr>
      <vt:lpstr>28 3 2023</vt:lpstr>
      <vt:lpstr>26 4 .23</vt:lpstr>
      <vt:lpstr>3 5 23</vt:lpstr>
      <vt:lpstr>'26 4 .23'!Area_stampa</vt:lpstr>
      <vt:lpstr>'28 3 2023'!Area_stampa</vt:lpstr>
      <vt:lpstr>'3 5 23'!Area_stampa</vt:lpstr>
      <vt:lpstr>'base 2021 finale'!Area_stampa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Vilmano Mazzei</dc:creator>
  <cp:lastModifiedBy>Vilmano Mazzei</cp:lastModifiedBy>
  <cp:lastPrinted>2023-05-05T17:21:06Z</cp:lastPrinted>
  <dcterms:created xsi:type="dcterms:W3CDTF">2020-12-02T13:26:11Z</dcterms:created>
  <dcterms:modified xsi:type="dcterms:W3CDTF">2023-05-05T17:30:43Z</dcterms:modified>
</cp:coreProperties>
</file>